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ia.granada\Desktop\PROCESOS 2023\LITORAL NORTE SEGUNDO SEMESTRE\"/>
    </mc:Choice>
  </mc:AlternateContent>
  <bookViews>
    <workbookView xWindow="0" yWindow="0" windowWidth="24000" windowHeight="9030" firstSheet="1" activeTab="1"/>
  </bookViews>
  <sheets>
    <sheet name="buenaventura" sheetId="5" state="hidden" r:id="rId1"/>
    <sheet name="bahia -nuqui-jurado ok" sheetId="2" r:id="rId2"/>
    <sheet name="jurado" sheetId="3" state="hidden" r:id="rId3"/>
    <sheet name="especificaciones " sheetId="9" r:id="rId4"/>
  </sheets>
  <definedNames>
    <definedName name="_xlnm._FilterDatabase" localSheetId="1" hidden="1">'bahia -nuqui-jurado ok'!$A$3:$F$98</definedName>
    <definedName name="_xlnm._FilterDatabase" localSheetId="0" hidden="1">buenaventura!$A$3:$AC$98</definedName>
    <definedName name="_xlnm._FilterDatabase" localSheetId="2" hidden="1">jurado!$A$3:$E$99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" i="2" l="1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4" i="2"/>
  <c r="J5" i="2" l="1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X4" i="5" l="1"/>
  <c r="J4" i="5" l="1"/>
  <c r="P4" i="5" s="1"/>
  <c r="Z4" i="5"/>
  <c r="Q4" i="5" l="1"/>
  <c r="J7" i="5" l="1"/>
  <c r="J17" i="5"/>
  <c r="P17" i="5" s="1"/>
  <c r="Z98" i="5"/>
  <c r="Z97" i="5"/>
  <c r="Z96" i="5"/>
  <c r="Z95" i="5"/>
  <c r="Z94" i="5"/>
  <c r="Z93" i="5"/>
  <c r="Z92" i="5"/>
  <c r="Z91" i="5"/>
  <c r="Z90" i="5"/>
  <c r="Z89" i="5"/>
  <c r="Z88" i="5"/>
  <c r="Z87" i="5"/>
  <c r="Z86" i="5"/>
  <c r="Z84" i="5"/>
  <c r="Z83" i="5"/>
  <c r="Z80" i="5"/>
  <c r="Z37" i="5"/>
  <c r="Z36" i="5"/>
  <c r="Z35" i="5"/>
  <c r="Z34" i="5"/>
  <c r="Z33" i="5"/>
  <c r="Z32" i="5"/>
  <c r="Z31" i="5"/>
  <c r="Z30" i="5"/>
  <c r="Z29" i="5"/>
  <c r="Z28" i="5"/>
  <c r="Z27" i="5"/>
  <c r="Z26" i="5"/>
  <c r="Z25" i="5"/>
  <c r="Z23" i="5"/>
  <c r="Z22" i="5"/>
  <c r="Z21" i="5"/>
  <c r="Z20" i="5"/>
  <c r="Z19" i="5"/>
  <c r="Z18" i="5"/>
  <c r="Z17" i="5"/>
  <c r="Z16" i="5"/>
  <c r="Z15" i="5"/>
  <c r="Z14" i="5"/>
  <c r="Z13" i="5"/>
  <c r="Z12" i="5"/>
  <c r="Z11" i="5"/>
  <c r="Z10" i="5"/>
  <c r="Z9" i="5"/>
  <c r="Z8" i="5"/>
  <c r="Z7" i="5"/>
  <c r="Z6" i="5"/>
  <c r="Z5" i="5"/>
  <c r="X98" i="5"/>
  <c r="X97" i="5"/>
  <c r="X96" i="5"/>
  <c r="X95" i="5"/>
  <c r="X94" i="5"/>
  <c r="X93" i="5"/>
  <c r="X92" i="5"/>
  <c r="X91" i="5"/>
  <c r="X90" i="5"/>
  <c r="X89" i="5"/>
  <c r="X88" i="5"/>
  <c r="X87" i="5"/>
  <c r="X86" i="5"/>
  <c r="X84" i="5"/>
  <c r="X83" i="5"/>
  <c r="X80" i="5"/>
  <c r="X37" i="5"/>
  <c r="X36" i="5"/>
  <c r="X35" i="5"/>
  <c r="X34" i="5"/>
  <c r="X33" i="5"/>
  <c r="X32" i="5"/>
  <c r="X31" i="5"/>
  <c r="X30" i="5"/>
  <c r="X29" i="5"/>
  <c r="X28" i="5"/>
  <c r="X27" i="5"/>
  <c r="X26" i="5"/>
  <c r="X25" i="5"/>
  <c r="X23" i="5"/>
  <c r="X22" i="5"/>
  <c r="X21" i="5"/>
  <c r="X20" i="5"/>
  <c r="X19" i="5"/>
  <c r="X18" i="5"/>
  <c r="X17" i="5"/>
  <c r="X16" i="5"/>
  <c r="X15" i="5"/>
  <c r="X14" i="5"/>
  <c r="X13" i="5"/>
  <c r="X12" i="5"/>
  <c r="X11" i="5"/>
  <c r="X10" i="5"/>
  <c r="X9" i="5"/>
  <c r="X8" i="5"/>
  <c r="X7" i="5"/>
  <c r="X6" i="5"/>
  <c r="X5" i="5"/>
  <c r="T98" i="5"/>
  <c r="T97" i="5"/>
  <c r="T96" i="5"/>
  <c r="T95" i="5"/>
  <c r="T94" i="5"/>
  <c r="T93" i="5"/>
  <c r="T92" i="5"/>
  <c r="T91" i="5"/>
  <c r="T87" i="5"/>
  <c r="T86" i="5"/>
  <c r="T84" i="5"/>
  <c r="T36" i="5"/>
  <c r="T35" i="5"/>
  <c r="T32" i="5"/>
  <c r="T30" i="5"/>
  <c r="T29" i="5"/>
  <c r="T28" i="5"/>
  <c r="T27" i="5"/>
  <c r="T22" i="5"/>
  <c r="T21" i="5"/>
  <c r="T20" i="5"/>
  <c r="T15" i="5"/>
  <c r="T13" i="5"/>
  <c r="T12" i="5"/>
  <c r="T11" i="5"/>
  <c r="T10" i="5"/>
  <c r="T9" i="5"/>
  <c r="T7" i="5"/>
  <c r="Z82" i="5"/>
  <c r="Z81" i="5"/>
  <c r="Z79" i="5"/>
  <c r="Z78" i="5"/>
  <c r="Z77" i="5"/>
  <c r="Z76" i="5"/>
  <c r="Z75" i="5"/>
  <c r="Z74" i="5"/>
  <c r="Z73" i="5"/>
  <c r="Z72" i="5"/>
  <c r="Z71" i="5"/>
  <c r="Z70" i="5"/>
  <c r="Z69" i="5"/>
  <c r="Z68" i="5"/>
  <c r="Z67" i="5"/>
  <c r="Z66" i="5"/>
  <c r="Z65" i="5"/>
  <c r="Z64" i="5"/>
  <c r="Z63" i="5"/>
  <c r="Z62" i="5"/>
  <c r="Z61" i="5"/>
  <c r="Z60" i="5"/>
  <c r="Z59" i="5"/>
  <c r="Z58" i="5"/>
  <c r="Z57" i="5"/>
  <c r="Z56" i="5"/>
  <c r="Z55" i="5"/>
  <c r="Z54" i="5"/>
  <c r="Z53" i="5"/>
  <c r="Z52" i="5"/>
  <c r="Z51" i="5"/>
  <c r="Z50" i="5"/>
  <c r="Z49" i="5"/>
  <c r="Z48" i="5"/>
  <c r="Z47" i="5"/>
  <c r="Z46" i="5"/>
  <c r="Z45" i="5"/>
  <c r="Z44" i="5"/>
  <c r="Z43" i="5"/>
  <c r="Z42" i="5"/>
  <c r="Z41" i="5"/>
  <c r="Z39" i="5"/>
  <c r="X82" i="5"/>
  <c r="X81" i="5"/>
  <c r="X79" i="5"/>
  <c r="X78" i="5"/>
  <c r="X76" i="5"/>
  <c r="X75" i="5"/>
  <c r="X74" i="5"/>
  <c r="X73" i="5"/>
  <c r="X72" i="5"/>
  <c r="X71" i="5"/>
  <c r="X70" i="5"/>
  <c r="X69" i="5"/>
  <c r="X68" i="5"/>
  <c r="X67" i="5"/>
  <c r="X65" i="5"/>
  <c r="X63" i="5"/>
  <c r="X62" i="5"/>
  <c r="X61" i="5"/>
  <c r="X60" i="5"/>
  <c r="X59" i="5"/>
  <c r="X58" i="5"/>
  <c r="X57" i="5"/>
  <c r="X55" i="5"/>
  <c r="X54" i="5"/>
  <c r="X53" i="5"/>
  <c r="X51" i="5"/>
  <c r="X50" i="5"/>
  <c r="X48" i="5"/>
  <c r="X46" i="5"/>
  <c r="X45" i="5"/>
  <c r="X44" i="5"/>
  <c r="X43" i="5"/>
  <c r="X41" i="5"/>
  <c r="X39" i="5"/>
  <c r="V82" i="5"/>
  <c r="V81" i="5"/>
  <c r="V79" i="5"/>
  <c r="V78" i="5"/>
  <c r="V77" i="5"/>
  <c r="V76" i="5"/>
  <c r="V75" i="5"/>
  <c r="V74" i="5"/>
  <c r="V73" i="5"/>
  <c r="V72" i="5"/>
  <c r="V71" i="5"/>
  <c r="V70" i="5"/>
  <c r="V69" i="5"/>
  <c r="V68" i="5"/>
  <c r="V67" i="5"/>
  <c r="V66" i="5"/>
  <c r="V65" i="5"/>
  <c r="V64" i="5"/>
  <c r="V63" i="5"/>
  <c r="V62" i="5"/>
  <c r="V61" i="5"/>
  <c r="V60" i="5"/>
  <c r="V59" i="5"/>
  <c r="V58" i="5"/>
  <c r="V57" i="5"/>
  <c r="V56" i="5"/>
  <c r="V55" i="5"/>
  <c r="V54" i="5"/>
  <c r="V53" i="5"/>
  <c r="V52" i="5"/>
  <c r="V51" i="5"/>
  <c r="V50" i="5"/>
  <c r="V49" i="5"/>
  <c r="V48" i="5"/>
  <c r="V47" i="5"/>
  <c r="V46" i="5"/>
  <c r="V45" i="5"/>
  <c r="V44" i="5"/>
  <c r="V43" i="5"/>
  <c r="V42" i="5"/>
  <c r="V41" i="5"/>
  <c r="V39" i="5"/>
  <c r="T75" i="5"/>
  <c r="T73" i="5"/>
  <c r="T72" i="5"/>
  <c r="T70" i="5"/>
  <c r="T68" i="5"/>
  <c r="T67" i="5"/>
  <c r="T60" i="5"/>
  <c r="T58" i="5"/>
  <c r="T57" i="5"/>
  <c r="T56" i="5"/>
  <c r="T53" i="5"/>
  <c r="T52" i="5"/>
  <c r="T49" i="5"/>
  <c r="T47" i="5"/>
  <c r="T43" i="5"/>
  <c r="T42" i="5"/>
  <c r="T41" i="5"/>
  <c r="T40" i="5"/>
  <c r="Z38" i="5"/>
  <c r="X38" i="5"/>
  <c r="V38" i="5"/>
  <c r="T38" i="5"/>
  <c r="S90" i="5"/>
  <c r="T90" i="5" s="1"/>
  <c r="S89" i="5"/>
  <c r="T89" i="5" s="1"/>
  <c r="S88" i="5"/>
  <c r="T88" i="5" s="1"/>
  <c r="S83" i="5"/>
  <c r="T83" i="5" s="1"/>
  <c r="S82" i="5"/>
  <c r="T82" i="5" s="1"/>
  <c r="S81" i="5"/>
  <c r="T81" i="5" s="1"/>
  <c r="S80" i="5"/>
  <c r="T80" i="5" s="1"/>
  <c r="S79" i="5"/>
  <c r="T79" i="5" s="1"/>
  <c r="S78" i="5"/>
  <c r="T78" i="5" s="1"/>
  <c r="S77" i="5"/>
  <c r="T77" i="5" s="1"/>
  <c r="S76" i="5"/>
  <c r="T76" i="5" s="1"/>
  <c r="S74" i="5"/>
  <c r="T74" i="5" s="1"/>
  <c r="S71" i="5"/>
  <c r="T71" i="5" s="1"/>
  <c r="S69" i="5"/>
  <c r="T69" i="5" s="1"/>
  <c r="S66" i="5"/>
  <c r="T66" i="5" s="1"/>
  <c r="S65" i="5"/>
  <c r="T65" i="5" s="1"/>
  <c r="S64" i="5"/>
  <c r="T64" i="5" s="1"/>
  <c r="S63" i="5"/>
  <c r="T63" i="5" s="1"/>
  <c r="S62" i="5"/>
  <c r="T62" i="5" s="1"/>
  <c r="S61" i="5"/>
  <c r="T61" i="5" s="1"/>
  <c r="S59" i="5"/>
  <c r="T59" i="5" s="1"/>
  <c r="W56" i="5"/>
  <c r="X56" i="5" s="1"/>
  <c r="S55" i="5"/>
  <c r="T55" i="5" s="1"/>
  <c r="S54" i="5"/>
  <c r="T54" i="5" s="1"/>
  <c r="W52" i="5"/>
  <c r="X52" i="5" s="1"/>
  <c r="S51" i="5"/>
  <c r="T51" i="5" s="1"/>
  <c r="S50" i="5"/>
  <c r="T50" i="5" s="1"/>
  <c r="S48" i="5"/>
  <c r="T48" i="5" s="1"/>
  <c r="S45" i="5"/>
  <c r="T45" i="5" s="1"/>
  <c r="S44" i="5"/>
  <c r="T44" i="5" s="1"/>
  <c r="Y40" i="5"/>
  <c r="Z40" i="5" s="1"/>
  <c r="U40" i="5"/>
  <c r="V40" i="5" s="1"/>
  <c r="S37" i="5"/>
  <c r="T37" i="5" s="1"/>
  <c r="S34" i="5"/>
  <c r="T34" i="5" s="1"/>
  <c r="S33" i="5"/>
  <c r="T33" i="5" s="1"/>
  <c r="S31" i="5"/>
  <c r="T31" i="5" s="1"/>
  <c r="S26" i="5"/>
  <c r="T26" i="5" s="1"/>
  <c r="S25" i="5"/>
  <c r="T25" i="5" s="1"/>
  <c r="S23" i="5"/>
  <c r="T23" i="5" s="1"/>
  <c r="S19" i="5"/>
  <c r="T19" i="5" s="1"/>
  <c r="S18" i="5"/>
  <c r="T18" i="5" s="1"/>
  <c r="S17" i="5"/>
  <c r="T17" i="5" s="1"/>
  <c r="S16" i="5"/>
  <c r="T16" i="5" s="1"/>
  <c r="S14" i="5"/>
  <c r="T14" i="5" s="1"/>
  <c r="S8" i="5"/>
  <c r="T8" i="5" s="1"/>
  <c r="S6" i="5"/>
  <c r="T6" i="5" s="1"/>
  <c r="S5" i="5"/>
  <c r="T5" i="5" s="1"/>
  <c r="S4" i="5"/>
  <c r="T4" i="5" s="1"/>
  <c r="P7" i="5" l="1"/>
  <c r="M7" i="5"/>
  <c r="J8" i="5" l="1"/>
  <c r="Q8" i="5" l="1"/>
  <c r="P8" i="5"/>
  <c r="J61" i="5"/>
  <c r="Q61" i="5" l="1"/>
  <c r="P61" i="5"/>
  <c r="J23" i="5" l="1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4" i="5"/>
  <c r="Q23" i="5" l="1"/>
  <c r="P23" i="5"/>
  <c r="J5" i="5" l="1"/>
  <c r="J6" i="5"/>
  <c r="Q7" i="5"/>
  <c r="J9" i="5"/>
  <c r="J10" i="5"/>
  <c r="M10" i="5" s="1"/>
  <c r="J11" i="5"/>
  <c r="M11" i="5" s="1"/>
  <c r="J12" i="5"/>
  <c r="M12" i="5" s="1"/>
  <c r="J13" i="5"/>
  <c r="J14" i="5"/>
  <c r="M14" i="5" s="1"/>
  <c r="J15" i="5"/>
  <c r="J16" i="5"/>
  <c r="Q17" i="5"/>
  <c r="J18" i="5"/>
  <c r="M18" i="5" s="1"/>
  <c r="J19" i="5"/>
  <c r="J20" i="5"/>
  <c r="M20" i="5" s="1"/>
  <c r="J21" i="5"/>
  <c r="J22" i="5"/>
  <c r="J24" i="5"/>
  <c r="J25" i="5"/>
  <c r="J26" i="5"/>
  <c r="J27" i="5"/>
  <c r="J28" i="5"/>
  <c r="J29" i="5"/>
  <c r="M29" i="5" s="1"/>
  <c r="J30" i="5"/>
  <c r="J31" i="5"/>
  <c r="M31" i="5" s="1"/>
  <c r="J32" i="5"/>
  <c r="J33" i="5"/>
  <c r="J34" i="5"/>
  <c r="J35" i="5"/>
  <c r="J36" i="5"/>
  <c r="J37" i="5"/>
  <c r="J38" i="5"/>
  <c r="J39" i="5"/>
  <c r="J40" i="5"/>
  <c r="J41" i="5"/>
  <c r="J42" i="5"/>
  <c r="J43" i="5"/>
  <c r="M43" i="5" s="1"/>
  <c r="J44" i="5"/>
  <c r="M44" i="5" s="1"/>
  <c r="J45" i="5"/>
  <c r="J46" i="5"/>
  <c r="J47" i="5"/>
  <c r="J48" i="5"/>
  <c r="J49" i="5"/>
  <c r="J50" i="5"/>
  <c r="M50" i="5" s="1"/>
  <c r="J51" i="5"/>
  <c r="J52" i="5"/>
  <c r="J53" i="5"/>
  <c r="J54" i="5"/>
  <c r="J55" i="5"/>
  <c r="M55" i="5" s="1"/>
  <c r="J56" i="5"/>
  <c r="J57" i="5"/>
  <c r="J58" i="5"/>
  <c r="J59" i="5"/>
  <c r="J60" i="5"/>
  <c r="M60" i="5" s="1"/>
  <c r="J62" i="5"/>
  <c r="M62" i="5" s="1"/>
  <c r="J63" i="5"/>
  <c r="J64" i="5"/>
  <c r="J65" i="5"/>
  <c r="J66" i="5"/>
  <c r="J67" i="5"/>
  <c r="J68" i="5"/>
  <c r="M68" i="5" s="1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Q89" i="5" l="1"/>
  <c r="P89" i="5"/>
  <c r="Q77" i="5"/>
  <c r="P77" i="5"/>
  <c r="Q60" i="5"/>
  <c r="P60" i="5"/>
  <c r="Q48" i="5"/>
  <c r="P48" i="5"/>
  <c r="Q36" i="5"/>
  <c r="P36" i="5"/>
  <c r="Q32" i="5"/>
  <c r="P32" i="5"/>
  <c r="Q28" i="5"/>
  <c r="P28" i="5"/>
  <c r="Q15" i="5"/>
  <c r="P15" i="5"/>
  <c r="Q11" i="5"/>
  <c r="P11" i="5"/>
  <c r="Q6" i="5"/>
  <c r="P6" i="5"/>
  <c r="Q96" i="5"/>
  <c r="P96" i="5"/>
  <c r="Q92" i="5"/>
  <c r="P92" i="5"/>
  <c r="Q88" i="5"/>
  <c r="P88" i="5"/>
  <c r="Q84" i="5"/>
  <c r="P84" i="5"/>
  <c r="Q80" i="5"/>
  <c r="P80" i="5"/>
  <c r="Q76" i="5"/>
  <c r="P76" i="5"/>
  <c r="Q72" i="5"/>
  <c r="P72" i="5"/>
  <c r="Q68" i="5"/>
  <c r="P68" i="5"/>
  <c r="Q64" i="5"/>
  <c r="P64" i="5"/>
  <c r="Q59" i="5"/>
  <c r="P59" i="5"/>
  <c r="Q55" i="5"/>
  <c r="P55" i="5"/>
  <c r="Q51" i="5"/>
  <c r="P51" i="5"/>
  <c r="Q47" i="5"/>
  <c r="P47" i="5"/>
  <c r="Q43" i="5"/>
  <c r="P43" i="5"/>
  <c r="Q39" i="5"/>
  <c r="P39" i="5"/>
  <c r="Q35" i="5"/>
  <c r="P35" i="5"/>
  <c r="Q31" i="5"/>
  <c r="P31" i="5"/>
  <c r="Q27" i="5"/>
  <c r="P27" i="5"/>
  <c r="Q22" i="5"/>
  <c r="P22" i="5"/>
  <c r="Q18" i="5"/>
  <c r="P18" i="5"/>
  <c r="Q14" i="5"/>
  <c r="P14" i="5"/>
  <c r="Q10" i="5"/>
  <c r="P10" i="5"/>
  <c r="Q5" i="5"/>
  <c r="P5" i="5"/>
  <c r="Q97" i="5"/>
  <c r="P97" i="5"/>
  <c r="Q85" i="5"/>
  <c r="P85" i="5"/>
  <c r="Q73" i="5"/>
  <c r="P73" i="5"/>
  <c r="Q65" i="5"/>
  <c r="P65" i="5"/>
  <c r="Q56" i="5"/>
  <c r="P56" i="5"/>
  <c r="Q44" i="5"/>
  <c r="P44" i="5"/>
  <c r="Q24" i="5"/>
  <c r="P24" i="5"/>
  <c r="Q95" i="5"/>
  <c r="P95" i="5"/>
  <c r="Q87" i="5"/>
  <c r="P87" i="5"/>
  <c r="Q79" i="5"/>
  <c r="P79" i="5"/>
  <c r="Q75" i="5"/>
  <c r="P75" i="5"/>
  <c r="Q71" i="5"/>
  <c r="P71" i="5"/>
  <c r="Q63" i="5"/>
  <c r="P63" i="5"/>
  <c r="Q58" i="5"/>
  <c r="P58" i="5"/>
  <c r="Q54" i="5"/>
  <c r="P54" i="5"/>
  <c r="Q50" i="5"/>
  <c r="P50" i="5"/>
  <c r="Q46" i="5"/>
  <c r="P46" i="5"/>
  <c r="Q42" i="5"/>
  <c r="P42" i="5"/>
  <c r="Q38" i="5"/>
  <c r="P38" i="5"/>
  <c r="Q34" i="5"/>
  <c r="P34" i="5"/>
  <c r="Q30" i="5"/>
  <c r="P30" i="5"/>
  <c r="Q26" i="5"/>
  <c r="P26" i="5"/>
  <c r="Q21" i="5"/>
  <c r="P21" i="5"/>
  <c r="Q13" i="5"/>
  <c r="P13" i="5"/>
  <c r="Q9" i="5"/>
  <c r="P9" i="5"/>
  <c r="Q93" i="5"/>
  <c r="P93" i="5"/>
  <c r="Q81" i="5"/>
  <c r="P81" i="5"/>
  <c r="Q69" i="5"/>
  <c r="P69" i="5"/>
  <c r="Q52" i="5"/>
  <c r="P52" i="5"/>
  <c r="Q40" i="5"/>
  <c r="P40" i="5"/>
  <c r="Q19" i="5"/>
  <c r="P19" i="5"/>
  <c r="Q91" i="5"/>
  <c r="P91" i="5"/>
  <c r="Q83" i="5"/>
  <c r="P83" i="5"/>
  <c r="Q67" i="5"/>
  <c r="P67" i="5"/>
  <c r="Q98" i="5"/>
  <c r="P98" i="5"/>
  <c r="Q94" i="5"/>
  <c r="P94" i="5"/>
  <c r="Q90" i="5"/>
  <c r="P90" i="5"/>
  <c r="Q86" i="5"/>
  <c r="P86" i="5"/>
  <c r="Q82" i="5"/>
  <c r="P82" i="5"/>
  <c r="Q78" i="5"/>
  <c r="P78" i="5"/>
  <c r="Q74" i="5"/>
  <c r="P74" i="5"/>
  <c r="Q70" i="5"/>
  <c r="P70" i="5"/>
  <c r="Q66" i="5"/>
  <c r="P66" i="5"/>
  <c r="Q62" i="5"/>
  <c r="P62" i="5"/>
  <c r="Q57" i="5"/>
  <c r="P57" i="5"/>
  <c r="Q53" i="5"/>
  <c r="P53" i="5"/>
  <c r="Q49" i="5"/>
  <c r="P49" i="5"/>
  <c r="Q45" i="5"/>
  <c r="P45" i="5"/>
  <c r="Q41" i="5"/>
  <c r="P41" i="5"/>
  <c r="Q37" i="5"/>
  <c r="P37" i="5"/>
  <c r="Q33" i="5"/>
  <c r="P33" i="5"/>
  <c r="Q29" i="5"/>
  <c r="P29" i="5"/>
  <c r="Q25" i="5"/>
  <c r="P25" i="5"/>
  <c r="Q20" i="5"/>
  <c r="P20" i="5"/>
  <c r="Q16" i="5"/>
  <c r="P16" i="5"/>
  <c r="Q12" i="5"/>
  <c r="P12" i="5"/>
  <c r="L99" i="3" l="1"/>
  <c r="M99" i="3" s="1"/>
  <c r="L98" i="3"/>
  <c r="M98" i="3" s="1"/>
  <c r="L97" i="3"/>
  <c r="M97" i="3" s="1"/>
  <c r="L96" i="3"/>
  <c r="M96" i="3" s="1"/>
  <c r="L95" i="3"/>
  <c r="M95" i="3" s="1"/>
  <c r="L94" i="3"/>
  <c r="M94" i="3" s="1"/>
  <c r="L93" i="3"/>
  <c r="M93" i="3" s="1"/>
  <c r="L92" i="3"/>
  <c r="M92" i="3" s="1"/>
  <c r="L91" i="3"/>
  <c r="M91" i="3" s="1"/>
  <c r="L90" i="3"/>
  <c r="M90" i="3" s="1"/>
  <c r="L89" i="3"/>
  <c r="M89" i="3" s="1"/>
  <c r="L88" i="3"/>
  <c r="M88" i="3" s="1"/>
  <c r="L87" i="3"/>
  <c r="M87" i="3" s="1"/>
  <c r="L86" i="3"/>
  <c r="M86" i="3" s="1"/>
  <c r="L85" i="3"/>
  <c r="M85" i="3" s="1"/>
  <c r="L84" i="3"/>
  <c r="M84" i="3" s="1"/>
  <c r="L83" i="3"/>
  <c r="M83" i="3" s="1"/>
  <c r="L82" i="3"/>
  <c r="M82" i="3" s="1"/>
  <c r="L81" i="3"/>
  <c r="M81" i="3" s="1"/>
  <c r="L80" i="3"/>
  <c r="M80" i="3" s="1"/>
  <c r="L79" i="3"/>
  <c r="M79" i="3" s="1"/>
  <c r="L78" i="3"/>
  <c r="M78" i="3" s="1"/>
  <c r="L77" i="3"/>
  <c r="M77" i="3" s="1"/>
  <c r="L76" i="3"/>
  <c r="M76" i="3" s="1"/>
  <c r="L75" i="3"/>
  <c r="M75" i="3" s="1"/>
  <c r="L74" i="3"/>
  <c r="M74" i="3" s="1"/>
  <c r="L73" i="3"/>
  <c r="M73" i="3" s="1"/>
  <c r="L72" i="3"/>
  <c r="M72" i="3" s="1"/>
  <c r="L71" i="3"/>
  <c r="M71" i="3" s="1"/>
  <c r="L70" i="3"/>
  <c r="M70" i="3" s="1"/>
  <c r="L69" i="3"/>
  <c r="M69" i="3" s="1"/>
  <c r="L68" i="3"/>
  <c r="M68" i="3" s="1"/>
  <c r="L67" i="3"/>
  <c r="M67" i="3" s="1"/>
  <c r="L66" i="3"/>
  <c r="M66" i="3" s="1"/>
  <c r="L65" i="3"/>
  <c r="M65" i="3" s="1"/>
  <c r="L64" i="3"/>
  <c r="M64" i="3" s="1"/>
  <c r="L63" i="3"/>
  <c r="M63" i="3" s="1"/>
  <c r="L62" i="3"/>
  <c r="M62" i="3" s="1"/>
  <c r="L61" i="3"/>
  <c r="M61" i="3" s="1"/>
  <c r="L60" i="3"/>
  <c r="M60" i="3" s="1"/>
  <c r="L59" i="3"/>
  <c r="M59" i="3" s="1"/>
  <c r="L58" i="3"/>
  <c r="M58" i="3" s="1"/>
  <c r="L57" i="3"/>
  <c r="M57" i="3" s="1"/>
  <c r="L56" i="3"/>
  <c r="M56" i="3" s="1"/>
  <c r="L55" i="3"/>
  <c r="M55" i="3" s="1"/>
  <c r="L54" i="3"/>
  <c r="M54" i="3" s="1"/>
  <c r="L53" i="3"/>
  <c r="M53" i="3" s="1"/>
  <c r="L52" i="3"/>
  <c r="M52" i="3" s="1"/>
  <c r="L51" i="3"/>
  <c r="M51" i="3" s="1"/>
  <c r="L50" i="3"/>
  <c r="M50" i="3" s="1"/>
  <c r="L49" i="3"/>
  <c r="M49" i="3" s="1"/>
  <c r="L48" i="3"/>
  <c r="M48" i="3" s="1"/>
  <c r="L47" i="3"/>
  <c r="M47" i="3" s="1"/>
  <c r="L46" i="3"/>
  <c r="M46" i="3" s="1"/>
  <c r="L45" i="3"/>
  <c r="M45" i="3" s="1"/>
  <c r="L44" i="3"/>
  <c r="M44" i="3" s="1"/>
  <c r="L43" i="3"/>
  <c r="M43" i="3" s="1"/>
  <c r="L42" i="3"/>
  <c r="M42" i="3" s="1"/>
  <c r="L41" i="3"/>
  <c r="M41" i="3" s="1"/>
  <c r="L40" i="3"/>
  <c r="M40" i="3" s="1"/>
  <c r="L39" i="3"/>
  <c r="M39" i="3" s="1"/>
  <c r="L38" i="3"/>
  <c r="M38" i="3" s="1"/>
  <c r="L37" i="3"/>
  <c r="M37" i="3" s="1"/>
  <c r="L36" i="3"/>
  <c r="M36" i="3" s="1"/>
  <c r="L35" i="3"/>
  <c r="M35" i="3" s="1"/>
  <c r="L34" i="3"/>
  <c r="M34" i="3" s="1"/>
  <c r="L33" i="3"/>
  <c r="M33" i="3" s="1"/>
  <c r="L32" i="3"/>
  <c r="M32" i="3" s="1"/>
  <c r="L31" i="3"/>
  <c r="M31" i="3" s="1"/>
  <c r="L30" i="3"/>
  <c r="M30" i="3" s="1"/>
  <c r="L29" i="3"/>
  <c r="M29" i="3" s="1"/>
  <c r="L28" i="3"/>
  <c r="M28" i="3" s="1"/>
  <c r="L27" i="3"/>
  <c r="M27" i="3" s="1"/>
  <c r="L26" i="3"/>
  <c r="M26" i="3" s="1"/>
  <c r="L25" i="3"/>
  <c r="M25" i="3" s="1"/>
  <c r="L24" i="3"/>
  <c r="M24" i="3" s="1"/>
  <c r="L23" i="3"/>
  <c r="M23" i="3" s="1"/>
  <c r="L22" i="3"/>
  <c r="M22" i="3" s="1"/>
  <c r="L21" i="3"/>
  <c r="M21" i="3" s="1"/>
  <c r="L20" i="3"/>
  <c r="M20" i="3" s="1"/>
  <c r="L19" i="3"/>
  <c r="M19" i="3" s="1"/>
  <c r="L18" i="3"/>
  <c r="M18" i="3" s="1"/>
  <c r="L17" i="3"/>
  <c r="M17" i="3" s="1"/>
  <c r="L16" i="3"/>
  <c r="M16" i="3" s="1"/>
  <c r="L15" i="3"/>
  <c r="M15" i="3" s="1"/>
  <c r="L14" i="3"/>
  <c r="M14" i="3" s="1"/>
  <c r="L13" i="3"/>
  <c r="M13" i="3" s="1"/>
  <c r="L12" i="3"/>
  <c r="M12" i="3" s="1"/>
  <c r="L11" i="3"/>
  <c r="M11" i="3" s="1"/>
  <c r="L10" i="3"/>
  <c r="M10" i="3" s="1"/>
  <c r="L9" i="3"/>
  <c r="M9" i="3" s="1"/>
  <c r="L8" i="3"/>
  <c r="M8" i="3" s="1"/>
  <c r="L7" i="3"/>
  <c r="M7" i="3" s="1"/>
  <c r="L6" i="3"/>
  <c r="M6" i="3" s="1"/>
  <c r="L5" i="3"/>
  <c r="M5" i="3" s="1"/>
  <c r="L4" i="3"/>
  <c r="M4" i="3" s="1"/>
</calcChain>
</file>

<file path=xl/sharedStrings.xml><?xml version="1.0" encoding="utf-8"?>
<sst xmlns="http://schemas.openxmlformats.org/spreadsheetml/2006/main" count="1395" uniqueCount="260">
  <si>
    <t>ITEM</t>
  </si>
  <si>
    <t>TEXTO BREVE DE MATERIAL</t>
  </si>
  <si>
    <t xml:space="preserve">PRODUCTO </t>
  </si>
  <si>
    <t>UNIDAD DE MEDIDA Y/O
PRESENTACIÓN</t>
  </si>
  <si>
    <t>PULMONES DE RES (BOFE LIMPIO)</t>
  </si>
  <si>
    <t>KILO</t>
  </si>
  <si>
    <t>BOLA DE BRAZO RES</t>
  </si>
  <si>
    <t>BOLA DE PIERNA RES</t>
  </si>
  <si>
    <t>CARNE DE RES CADERA</t>
  </si>
  <si>
    <t>CAMARON M PRECOC PELADO DESVEN *1 LB</t>
  </si>
  <si>
    <t xml:space="preserve">LIBRA </t>
  </si>
  <si>
    <t>CENTRO DE PIERNA DE RES</t>
  </si>
  <si>
    <t>CARNE DE CERDO POSTA</t>
  </si>
  <si>
    <t>CARNE POSTA MUCHACHO</t>
  </si>
  <si>
    <t>PECHO DE RES</t>
  </si>
  <si>
    <t>HAMBURGUESA DE CARNE * UNIDAD</t>
  </si>
  <si>
    <t xml:space="preserve">UNIDAD X 100GR </t>
  </si>
  <si>
    <t>CARNE MOLIDA</t>
  </si>
  <si>
    <t>BOTA DE RES</t>
  </si>
  <si>
    <t>CHORIZO PAQUETE * 6 UND</t>
  </si>
  <si>
    <t>PQ X 6 X 300GR</t>
  </si>
  <si>
    <t>CHORIZO 50 GR</t>
  </si>
  <si>
    <t>UNIDAD X 50 GR</t>
  </si>
  <si>
    <t>CHULETA DE CERDO</t>
  </si>
  <si>
    <t>COSTILLA AHUMADA ESPECIAL * 1 LB</t>
  </si>
  <si>
    <t>COSTILLA DE CERDO</t>
  </si>
  <si>
    <t>COSTILLA DE RES</t>
  </si>
  <si>
    <t>CARNE DE RES PICADA</t>
  </si>
  <si>
    <t>HIGADO DE RES</t>
  </si>
  <si>
    <t>HUESO CARNUDO</t>
  </si>
  <si>
    <t>HUEVO AA</t>
  </si>
  <si>
    <t>UNIDAD</t>
  </si>
  <si>
    <t>LOMO ANCHO CHATA DE RES</t>
  </si>
  <si>
    <t>LOMO FINO DE RES</t>
  </si>
  <si>
    <t>MENUDENCIAS</t>
  </si>
  <si>
    <t>CARNE MORRILLO</t>
  </si>
  <si>
    <t>CALLO PICADO O MONDONGO</t>
  </si>
  <si>
    <t>PATA DE RES</t>
  </si>
  <si>
    <t>PECHUGA POLLO CON HUESO Y PIEL</t>
  </si>
  <si>
    <t>SIERRA EN POSTA * 1 KG</t>
  </si>
  <si>
    <t>PIERNA PERNIL POLLO CON RABADILLA</t>
  </si>
  <si>
    <t>POLLO ENTERO(SIN VISCERAS)CON PIEL</t>
  </si>
  <si>
    <t>PUNTA DE ANCA DE RES</t>
  </si>
  <si>
    <t>SOBREBARRIGA RES</t>
  </si>
  <si>
    <t>TOCINO</t>
  </si>
  <si>
    <t>AGUACATE</t>
  </si>
  <si>
    <t>AJO</t>
  </si>
  <si>
    <t>APIO</t>
  </si>
  <si>
    <t>ARRACACHA</t>
  </si>
  <si>
    <t>ARVEJA DESGRANADA</t>
  </si>
  <si>
    <t>CEBOLLA CABEZONA</t>
  </si>
  <si>
    <t>CEBOLLA LARGA</t>
  </si>
  <si>
    <t>CEBOLLA ROJA * 1 KG</t>
  </si>
  <si>
    <t>CILANTRO</t>
  </si>
  <si>
    <t>CIMARRON* 1KG</t>
  </si>
  <si>
    <t>HABICHUELA</t>
  </si>
  <si>
    <t>LAUREL</t>
  </si>
  <si>
    <t>LECHUGA BATAVIA *1 KG</t>
  </si>
  <si>
    <t>MAZORCA</t>
  </si>
  <si>
    <t>PAPA PASTUSA</t>
  </si>
  <si>
    <t>PAPA CRIOLLA</t>
  </si>
  <si>
    <t>PEPINO COHOMBRO</t>
  </si>
  <si>
    <t>PIMENTON</t>
  </si>
  <si>
    <t>PLATANO  AMARILLO *KG</t>
  </si>
  <si>
    <t>PLATANO</t>
  </si>
  <si>
    <t>REMOLACHA</t>
  </si>
  <si>
    <t>REPOLLO</t>
  </si>
  <si>
    <t>TOMATE CHONTO</t>
  </si>
  <si>
    <t>YUCA</t>
  </si>
  <si>
    <t>ZANAHORIA</t>
  </si>
  <si>
    <t>BANANO</t>
  </si>
  <si>
    <t>CURUBA * 1 KG</t>
  </si>
  <si>
    <t>GUAYABA</t>
  </si>
  <si>
    <t>GUANABANA * 1 K</t>
  </si>
  <si>
    <t>LIMON COMUN</t>
  </si>
  <si>
    <t>LIMON MANDARINA X 1 KG</t>
  </si>
  <si>
    <t>LULO *1 KG</t>
  </si>
  <si>
    <t>MANDARINA</t>
  </si>
  <si>
    <t>MANGO</t>
  </si>
  <si>
    <t>MANZANA ROJA</t>
  </si>
  <si>
    <t>MARACUYA *1 KG</t>
  </si>
  <si>
    <t>MORA</t>
  </si>
  <si>
    <t>MELON *1 KG</t>
  </si>
  <si>
    <t>NARANJA</t>
  </si>
  <si>
    <t>PERA</t>
  </si>
  <si>
    <t>PIÑA</t>
  </si>
  <si>
    <t>PAPAYA *1 KG</t>
  </si>
  <si>
    <t>PULPA FRUTA CONGELADA * 1 KG</t>
  </si>
  <si>
    <t>SANDIA * 1 KG</t>
  </si>
  <si>
    <t>TOMATE DE ARBOL</t>
  </si>
  <si>
    <t>EMPANADA</t>
  </si>
  <si>
    <t>PQ X 10 UNIDADES</t>
  </si>
  <si>
    <t>JAMON DE CERDO * 500 G</t>
  </si>
  <si>
    <t xml:space="preserve">libra </t>
  </si>
  <si>
    <t>JUGO REFRIGERIO * 150 ML</t>
  </si>
  <si>
    <t>Bolsa</t>
  </si>
  <si>
    <t>KUMIS * 1000 ML</t>
  </si>
  <si>
    <t>LITRO 1000 ML</t>
  </si>
  <si>
    <t>MORTADELA * 500 G</t>
  </si>
  <si>
    <t>libra</t>
  </si>
  <si>
    <t>QUESO BLOQUE DOBLECREMA</t>
  </si>
  <si>
    <t>kilo</t>
  </si>
  <si>
    <t>QUESO CAMPESINO * 1 KG</t>
  </si>
  <si>
    <t>QUESO COSTENO * 1 KG</t>
  </si>
  <si>
    <t>SALCHICHA PERRO</t>
  </si>
  <si>
    <t>LIBRA</t>
  </si>
  <si>
    <t>SALCHICHA MANGUERA *1 KG</t>
  </si>
  <si>
    <t>SALCHICHA * 500 G</t>
  </si>
  <si>
    <t>PAQUETE X 500GR</t>
  </si>
  <si>
    <t>SALCHICHON TRADICIONAL * 500 G</t>
  </si>
  <si>
    <t xml:space="preserve">UNIDAD X 500GR
(ECONOMICO) </t>
  </si>
  <si>
    <t>SALCHICHON * 750 G</t>
  </si>
  <si>
    <t xml:space="preserve">UNIDAD X 750 GR </t>
  </si>
  <si>
    <t>SALCHICHON CERVECERO *1 LB</t>
  </si>
  <si>
    <t xml:space="preserve">UNIDAD X 500GR </t>
  </si>
  <si>
    <t>SALCHICHON DE POLLO * 500 G</t>
  </si>
  <si>
    <t>YOGURT * 150 ML</t>
  </si>
  <si>
    <t>BOLSA 150-200 ML</t>
  </si>
  <si>
    <t>PULMONES DE RES (BOFE LIMPIO) EMPACADO EN BOLSA POLIETILENO O POLIAMIDA DE GRADO ALIMENTARIO Y PRIMER USO BIEN SELLADA</t>
  </si>
  <si>
    <t>BOLA DE BRAZO EMPACADO EN BOLSA POLIETILENO O POLIAMIDA DE GRADO ALIMENTARIO Y PRIMER USO BIEN SELLADA</t>
  </si>
  <si>
    <t>BOLA DE PIERNA EMPACADO EN BOLSA POLIETILENO O POLIAMIDA DE GRADO ALIMENTARIO Y PRIMER USO BIEN SELLADA</t>
  </si>
  <si>
    <t>CARNE DE RES CADERA EMPACADO EN BOLSA POLIETILENO O POLIAMIDA DE GRADO ALIMENTARIO Y PRIMER USO BIEN SELLADA</t>
  </si>
  <si>
    <t>CAMARON M PRECOC PELADO DESVEN *1 LB EN BOLSA POLIETILENO O POLIAMIDA DE GRADO ALIMENTARIO Y PRIMER USO BIEN SELLADA</t>
  </si>
  <si>
    <t>CENTRO DE PIERNA DE RES (CARNE BOLA NEGRA) EMPACADO EN BOLSA POLIETILENO O POLIAMIDA DE GRADO ALIMENTARIO Y PRIMER USO BIEN SELLADA</t>
  </si>
  <si>
    <t>CARNE DE CERDO POSTA EMPACADO EN BOLSA POLIETILENO O POLIAMIDA DE GRADO ALIMENTARIO Y PRIMER USO BIEN SELLADA</t>
  </si>
  <si>
    <t>CARNE DE MUCHACHO EMPACADO EN BOLSA POLIETILENO O POLIAMIDA DE GRADO ALIMENTARIO Y PRIMER USO BIEN SELLADA</t>
  </si>
  <si>
    <t>PECHO DE RES EMPACADO EN BOLSA POLIETILENO O POLIAMIDA DE GRADO ALIMENTARIO Y PRIMER USO BIEN SELLADA</t>
  </si>
  <si>
    <t>CARNE MOLIDA MAGRA SIN SEBO EMPACADO EN BOLSA POLIETILENO O POLIAMIDA DE GRADO ALIMENTARIO Y PRIMER USO BIEN SELLADA</t>
  </si>
  <si>
    <t>BOTA DE RES  (CARNES DE RES) EMPACADO EN BOLSA POLIETILENO O POLIAMIDA DE GRADO ALIMENTARIO Y PRIMER USO BIEN SELLADA</t>
  </si>
  <si>
    <t>CHORIZO EMPACADO AL VACIO</t>
  </si>
  <si>
    <t>CHORIZO x 50 grs EMPACADO AL VACIO</t>
  </si>
  <si>
    <t>CHULETA DE CERDO EMPACADO EN BOLSA POLIETILENO O POLIAMIDA DE GRADO ALIMENTARIO Y PRIMER USO BIEN SELLADA</t>
  </si>
  <si>
    <t>COSTILLA AHUMADA EMPACADO EN BOLSA POLIETILENO O POLIAMIDA DE GRADO ALIMENTARIO Y PRIMER USO BIEN SELLADA</t>
  </si>
  <si>
    <t>COSTILLA DE CERDO EMPACADO EN BOLSA POLIETILENO O POLIAMIDA DE GRADO ALIMENTARIO Y PRIMER USO BIEN SELLADA</t>
  </si>
  <si>
    <t>COSTILLA DE RES EMPACADO EN BOLSA POLIETILENO  DE BAJA DENSIDAD DE GRADO ALIMENTARIO  PRIMER USO BIEN SELLADA</t>
  </si>
  <si>
    <t>CARNE DE RES PICADA (GOULASH)  EMPACADO EN BOLSA POLIETILENO O POLIAMIDA DE GRADO ALIMENTARIO Y PRIMER USO BIEN SELLADA</t>
  </si>
  <si>
    <t>HIGADO EMPACADO AL VACIO</t>
  </si>
  <si>
    <t>HUESO CARNUDO  EMPACADO EN BOLSA POLIETILENO O POLIAMIDA DE GRADO ALIMENTARIO Y PRIMER USO BIEN SELLADA</t>
  </si>
  <si>
    <t>HUEVO TIPO AA</t>
  </si>
  <si>
    <t>LOMO ANCHO CHATA DE RES EMPACADO EN BOLSA POLIETILENO O POLIAMIDA DE GRADO ALIMENTARIO Y PRIMER USO BIEN SELLADA</t>
  </si>
  <si>
    <t>LOMO FINO DE RES EMPACADO EN BOLSA POLIETILENO O POLIAMIDA DE GRADO ALIMENTARIO Y PRIMER USO BIEN SELLADA</t>
  </si>
  <si>
    <t>MENUDENCIA  EMPACADO EN BOLSA POLIETILENO O POLIAMIDA DE GRADO ALIMENTARIO Y PRIMER USO BIEN SELLADA</t>
  </si>
  <si>
    <t xml:space="preserve"> CARNE MORIILLO EMPACADO EN BOLSA POLIETILENO O POLIAMIDA DE GRADO ALIMENTARIO Y PRIMER USO BIEN SELLADA</t>
  </si>
  <si>
    <t>CALLO PICADO O MONDONGO (PANZA) EMPACADO EN BOLSA POLIETILENO O POLIAMIDA DE GRADO ALIMENTARIO Y PRIMER USO BIEN SELLADA</t>
  </si>
  <si>
    <t>PATA DE RES EMPACADO EN BOLSA POLIETILENO O POLIAMIDA DE GRADO ALIMENTARIO Y PRIMER USO BIEN SELLADA</t>
  </si>
  <si>
    <t>PECHUGA CON HUESO Y PIEL EMPACADO EN BOLSA POLIETILENO O POLIAMIDA DE GRADO ALIMENTARIO Y PRIMER USO BIEN SELLADA</t>
  </si>
  <si>
    <t>PESCADO SIERRA EN POSTA  EMPACADO EN BOLSA PLASTICA GRADO ALIMENTARIO PRIMER USO BIEN SELLADA</t>
  </si>
  <si>
    <t>PIERNA PERNIL POLLO CON RABADILLA EMPACADO EN BOLSA POLIETILENO O POLIAMIDA DE GRADO ALIMENTARIO Y PRIMER USO BIEN SELLADA</t>
  </si>
  <si>
    <t>POLLO EMPACADO EN BOLSA POLIETILENO O POLIAMIDA DE GRADO ALIMENTARIO Y PRIMER USO BIEN SELLADA</t>
  </si>
  <si>
    <t>PUNTA DE ANCA DE RES EMPACADO EN BOLSA POLIETILENO O POLIAMIIDA DE GRADO ALIMENTARIO Y PRIMER USO BIEN SELLADA</t>
  </si>
  <si>
    <t>SOBREBARRIGA DE RES EMPACADO EN BOLSA POLIETILENO O POLIAMIDA DE GRADO ALIMENTARIO Y PRIMER USO BIEN SELLADA</t>
  </si>
  <si>
    <t>TOCINO EMPACADO EN BOLSA POLIETILENO O POLIAMIDA DE GRADO ALIMENTARIO Y PRIMER USO BIEN SELLADA</t>
  </si>
  <si>
    <t xml:space="preserve">CARNE HAMBURGUESA entre 75 y 100 GRS EMPACADA EN BOLSA polipropileno biorientado calibre 20 micras de
grado alimentario.
</t>
  </si>
  <si>
    <t>ARVERJA DESGRANADA</t>
  </si>
  <si>
    <t>CEBOLLA   BLANCA</t>
  </si>
  <si>
    <t>CEBOLLA  ROJA</t>
  </si>
  <si>
    <t>CIMARRON</t>
  </si>
  <si>
    <t>LECHUGA BATAVIA</t>
  </si>
  <si>
    <t>PAPA  CRIOLLA</t>
  </si>
  <si>
    <t>PLATANO  AMARILLO</t>
  </si>
  <si>
    <t>PLATANO  VERDE</t>
  </si>
  <si>
    <t>TOMATE</t>
  </si>
  <si>
    <t>CURUBA</t>
  </si>
  <si>
    <t>GUANABANA</t>
  </si>
  <si>
    <t>LIMON  COMUN</t>
  </si>
  <si>
    <t>LIMON  MANDARINA</t>
  </si>
  <si>
    <t>LULO</t>
  </si>
  <si>
    <t>MARACUYA</t>
  </si>
  <si>
    <t>MELON</t>
  </si>
  <si>
    <t>PAPAYA</t>
  </si>
  <si>
    <t xml:space="preserve">PULPA DE FRUTA CONGELADA EMPACADA AL VACIO ( SABORES SURTIDOS) </t>
  </si>
  <si>
    <t>SANDIA</t>
  </si>
  <si>
    <t>TOMATE  DE  ARBOL</t>
  </si>
  <si>
    <t>JAMON DE CERDO EMPACADO AL VACIO</t>
  </si>
  <si>
    <t>JUGO DE FRUTA EM BOLSA  entre 150 a 200 ML</t>
  </si>
  <si>
    <t>KUMIS X 1000 ML</t>
  </si>
  <si>
    <t>MORTADELA EMPACADA AL VACIO</t>
  </si>
  <si>
    <t>QUESO BLOQUE DOBLE CREMA EMPACADO AL VACIO</t>
  </si>
  <si>
    <t>QUESO CAMPESINO EMPACADO AL VACIO</t>
  </si>
  <si>
    <t>QUESO COSTEÑO EMPACADO EN BOLSA POLIETILENO O POLIAMIDA DE GRADO ALIMENTARIO Y PRIMER USO BIEN SELLADA</t>
  </si>
  <si>
    <t>SALCHICHA PERRO AHUMADA ( RANCHERA) EMPACADO AL VACIO</t>
  </si>
  <si>
    <t>SALCHICHA MANGUERA EMPACADO AL VACIO</t>
  </si>
  <si>
    <t>SALCHICHA X 500 GRS EMPACADO AL VACIO</t>
  </si>
  <si>
    <t>SALCHICHON  X 500 GRS ( ECONOMICO)  DEBE SER EMPACADO EN FUNDAS ARTIFICIALES NO COMESTIBLES,AUTORIZADAS QUE LE PROVEA AL PRODUCTO CONSERVACION Y AISLAMIENTO FRENTE A LOS CONTAMINANTES</t>
  </si>
  <si>
    <t>SALCHICHON  X 750 GRS ( EXCELSO) DEBE SER EMPACADO EN FUNDAS ARTIFICIALES NO COMESTIBLES,AUTORIZADAS QUE LE PROVEA AL PRODUCTO CONSERVACION Y AISLAMIENTO FRENTE A LOS CONTAMINANTES</t>
  </si>
  <si>
    <t>SALCHICHON CERVECERO X 500 GRSDEBE SER EMPACADO EN FUNDAS ARTIFICIALES NO COMESTIBLES,AUTORIZADAS QUE LE PROVEA AL PRODUCTO CONSERVACION Y AISLAMIENTO FRENTE A LOS CONTAMINANTES</t>
  </si>
  <si>
    <t>SALCHICHON DE POLLO X 500 GRS DEBE SER EMPACADO EN FUNDAS ARTIFICIALES NO COMESTIBLES,AUTORIZADAS QUE LE PROVEA AL PRODUCTO CONSERVACION Y AISLAMIENTO FRENTE A LOS CONTAMINANTES</t>
  </si>
  <si>
    <t>YOGURT entre 150 a 200 ML</t>
  </si>
  <si>
    <t>costo cto</t>
  </si>
  <si>
    <t>IPC</t>
  </si>
  <si>
    <t>costo incluido con IPC</t>
  </si>
  <si>
    <t>VALOR PROMEDIO</t>
  </si>
  <si>
    <t>Q COTIZACIONES</t>
  </si>
  <si>
    <t>pv/valor promedio</t>
  </si>
  <si>
    <t xml:space="preserve">costo anterior/ costo actual </t>
  </si>
  <si>
    <t xml:space="preserve">costo cto </t>
  </si>
  <si>
    <t>pv buenaventura</t>
  </si>
  <si>
    <t>ITEMS</t>
  </si>
  <si>
    <t>CANTIDAD</t>
  </si>
  <si>
    <t>PRODUCTOS</t>
  </si>
  <si>
    <t>UNIDAD DE MEDIDA Y/O PRESENTACION</t>
  </si>
  <si>
    <t>REQUISITOS MINIMOS</t>
  </si>
  <si>
    <t>BOFE EMPACADO AL VACIO</t>
  </si>
  <si>
    <t>CADERITA EMPACADO EN BOLSA POLIETILENO O POLIAMIDA DE GRADO ALIMENTARIO Y PRIMER USO BIEN SELLADA</t>
  </si>
  <si>
    <t>CAMARONEN BOLSA POLIETILENO O POLIAMIDA DE GRADO ALIMENTARIO Y PRIMER USO BIEN SELLADA</t>
  </si>
  <si>
    <t>CARNE BOLA NEGRA EMPACADO EN BOLSA POLIETILENO O POLIAMIDA DE GRADO ALIMENTARIO Y PRIMER USO BIEN SELLADA</t>
  </si>
  <si>
    <t>CARNE DE CERDOEMPACADO EN BOLSA POLIETILENO O POLIAMIDA DE GRADO ALIMENTARIO Y PRIMER USO BIEN SELLADA</t>
  </si>
  <si>
    <t>CARNE DE PECHO EMPACADO EN BOLSA POLIETILENO O POLIAMIDA DE GRADO ALIMENTARIO Y PRIMER USO BIEN SELLADA</t>
  </si>
  <si>
    <t>CARNES DE RES EMPACADO EN BOLSA POLIETILENO O POLIAMIDA DE GRADO ALIMENTARIO Y PRIMER USO BIEN SELLADA</t>
  </si>
  <si>
    <t>PAQUETE X 6 x 300 grs</t>
  </si>
  <si>
    <t>GOULASH  EMPACADO EN BOLSA POLIETILENO O POLIAMIDA DE GRADO ALIMENTARIO Y PRIMER USO BIEN SELLADA</t>
  </si>
  <si>
    <t>LOMO ANCHO DE NOVILLO EMPACADO EN BOLSA POLIETILENO O POLIAMIDA DE GRADO ALIMENTARIO Y PRIMER USO BIEN SELLADA</t>
  </si>
  <si>
    <t>LOMO FINO DE NOVILLO EMPACADO EN BOLSA POLIETILENO O POLIAMIDA DE GRADO ALIMENTARIO Y PRIMER USO BIEN SELLADA</t>
  </si>
  <si>
    <t>MORIILLO EMPACADO EN BOLSA POLIETILENO O POLIAMIDA DE GRADO ALIMENTARIO Y PRIMER USO BIEN SELLADA</t>
  </si>
  <si>
    <t>PANZA EMPACADO EN BOLSA POLIETILENO O POLIAMIDA DE GRADO ALIMENTARIO Y PRIMER USO BIEN SELLADA</t>
  </si>
  <si>
    <t>PECHUGA EMPACADO EN BOLSA POLIETILENO O POLIAMIDA DE GRADO ALIMENTARIO Y PRIMER USO BIEN SELLADA</t>
  </si>
  <si>
    <t>PESCADO (SIERRA) EMPACADO EN BOLSA PLASTICA GRADO ALIMENTARIO PRIMER USO BIEN SELLADA</t>
  </si>
  <si>
    <t>PIERNA PERNIL EMPACADO EN BOLSA POLIETILENO O POLIAMIDA DE GRADO ALIMENTARIO Y PRIMER USO BIEN SELLADA</t>
  </si>
  <si>
    <t>PUNTA DE ANCA EMPACADO EN BOLSA POLIETILENO O POLIAMIIDA DE GRADO ALIMENTARIO Y PRIMER USO BIEN SELLADA</t>
  </si>
  <si>
    <t>SOBREBARRIGA EMPACADO EN BOLSA POLIETILENO O POLIAMIDA DE GRADO ALIMENTARIO Y PRIMER USO BIEN SELLADA</t>
  </si>
  <si>
    <t xml:space="preserve">VERDURAS </t>
  </si>
  <si>
    <t>UNIDAD DE MEDIDA</t>
  </si>
  <si>
    <t>ARVERJA</t>
  </si>
  <si>
    <t>CEBOLLA  DE  RAMA</t>
  </si>
  <si>
    <t>LECHUGA</t>
  </si>
  <si>
    <t>PAPA</t>
  </si>
  <si>
    <t>PAPA  AMARILLA</t>
  </si>
  <si>
    <t>PEPINO</t>
  </si>
  <si>
    <t>PLATANO  MADURO</t>
  </si>
  <si>
    <t>FRUTAS</t>
  </si>
  <si>
    <t>LACTEOS- JUGOS-EMBUTIDOS-REFRIGERIOS</t>
  </si>
  <si>
    <t>PAQUETE  X 10 UNIDADES</t>
  </si>
  <si>
    <t>JAMON EMPACADO AL VACIO</t>
  </si>
  <si>
    <t>JUGO DE FRUTA EM BOLSA  X 150 ML</t>
  </si>
  <si>
    <t>BOLSA</t>
  </si>
  <si>
    <t>LITRO</t>
  </si>
  <si>
    <t>QUESO DOBLE CREMA EMPACADO AL VACIO</t>
  </si>
  <si>
    <t>SALCHICHA AHUMADA ( RANCHERA) EMPACADO AL VACIO</t>
  </si>
  <si>
    <t xml:space="preserve">PAQUETE </t>
  </si>
  <si>
    <t>CARNE HAMBURGUESA entre 75 y 100 GRS EMPACADA EN BOLSA polipropileno biorientado calibre 20 micras degrado alimentario.</t>
  </si>
  <si>
    <t>OLIMPICA</t>
  </si>
  <si>
    <t>VERDURA LA FRESCA</t>
  </si>
  <si>
    <t>EL HUERTO</t>
  </si>
  <si>
    <t>LA MONTAÑA</t>
  </si>
  <si>
    <t>TACHO</t>
  </si>
  <si>
    <t>GUACAL</t>
  </si>
  <si>
    <t>EMPAQUE</t>
  </si>
  <si>
    <t>EDWAR MAZUERA</t>
  </si>
  <si>
    <t>OLIMPICA OK</t>
  </si>
  <si>
    <t>VERDURA LA FRESCA OK</t>
  </si>
  <si>
    <t>EL HUERTO OK</t>
  </si>
  <si>
    <t>LA MONTAÑA OK</t>
  </si>
  <si>
    <t>MG  LOGISTICA DEL PACIFICO</t>
  </si>
  <si>
    <t>REQUISITOS MÍNIMOS</t>
  </si>
  <si>
    <t>SUBGRUPO A</t>
  </si>
  <si>
    <t>CUMPLIMIENTO DE FICHA TÉCNICA</t>
  </si>
  <si>
    <t>SUBGRUPO B</t>
  </si>
  <si>
    <t>SUBGRUPO C</t>
  </si>
  <si>
    <t>MERCADO</t>
  </si>
  <si>
    <t>COSTO DE COMPRA HISTORICO CTO 012-024-2023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</si>
</sst>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1" fontId="3" fillId="0" borderId="1" xfId="1" applyFont="1" applyFill="1" applyBorder="1"/>
    <xf numFmtId="9" fontId="3" fillId="0" borderId="0" xfId="0" applyNumberFormat="1" applyFont="1"/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/>
    <xf numFmtId="0" fontId="3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/>
    </xf>
    <xf numFmtId="0" fontId="8" fillId="3" borderId="4" xfId="0" applyFont="1" applyFill="1" applyBorder="1" applyAlignment="1">
      <alignment horizontal="center" vertical="center" wrapText="1"/>
    </xf>
    <xf numFmtId="164" fontId="3" fillId="0" borderId="1" xfId="3" applyNumberFormat="1" applyFont="1" applyFill="1" applyBorder="1"/>
    <xf numFmtId="164" fontId="3" fillId="0" borderId="1" xfId="0" applyNumberFormat="1" applyFont="1" applyFill="1" applyBorder="1"/>
    <xf numFmtId="0" fontId="8" fillId="3" borderId="5" xfId="0" applyFont="1" applyFill="1" applyBorder="1" applyAlignment="1">
      <alignment horizontal="center" vertical="center" wrapText="1"/>
    </xf>
    <xf numFmtId="41" fontId="3" fillId="0" borderId="6" xfId="1" applyFont="1" applyFill="1" applyBorder="1"/>
    <xf numFmtId="0" fontId="8" fillId="3" borderId="1" xfId="0" applyFont="1" applyFill="1" applyBorder="1" applyAlignment="1">
      <alignment horizontal="center" vertical="center" wrapText="1"/>
    </xf>
    <xf numFmtId="0" fontId="3" fillId="0" borderId="0" xfId="0" applyFont="1" applyBorder="1"/>
    <xf numFmtId="42" fontId="4" fillId="0" borderId="0" xfId="2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64" fontId="3" fillId="0" borderId="1" xfId="3" applyNumberFormat="1" applyFont="1" applyFill="1" applyBorder="1" applyAlignment="1">
      <alignment horizontal="center"/>
    </xf>
    <xf numFmtId="164" fontId="3" fillId="0" borderId="1" xfId="3" applyNumberFormat="1" applyFont="1" applyFill="1" applyBorder="1" applyAlignment="1">
      <alignment horizontal="center" wrapText="1"/>
    </xf>
    <xf numFmtId="41" fontId="3" fillId="0" borderId="7" xfId="1" applyFont="1" applyFill="1" applyBorder="1"/>
    <xf numFmtId="0" fontId="8" fillId="3" borderId="8" xfId="0" applyFont="1" applyFill="1" applyBorder="1" applyAlignment="1">
      <alignment horizontal="center" vertical="center" wrapText="1"/>
    </xf>
    <xf numFmtId="164" fontId="3" fillId="0" borderId="0" xfId="3" applyNumberFormat="1" applyFont="1" applyFill="1" applyBorder="1"/>
    <xf numFmtId="9" fontId="3" fillId="0" borderId="0" xfId="4" applyFont="1" applyFill="1"/>
    <xf numFmtId="41" fontId="3" fillId="0" borderId="0" xfId="0" applyNumberFormat="1" applyFont="1" applyFill="1"/>
    <xf numFmtId="0" fontId="3" fillId="0" borderId="0" xfId="0" applyFont="1" applyFill="1" applyBorder="1"/>
    <xf numFmtId="0" fontId="9" fillId="4" borderId="9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1" fontId="0" fillId="0" borderId="1" xfId="1" applyFont="1" applyFill="1" applyBorder="1" applyAlignment="1">
      <alignment horizontal="center"/>
    </xf>
    <xf numFmtId="164" fontId="3" fillId="0" borderId="0" xfId="3" applyNumberFormat="1" applyFont="1" applyFill="1"/>
    <xf numFmtId="41" fontId="3" fillId="0" borderId="1" xfId="0" applyNumberFormat="1" applyFont="1" applyFill="1" applyBorder="1"/>
    <xf numFmtId="0" fontId="6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wrapText="1"/>
    </xf>
    <xf numFmtId="164" fontId="0" fillId="0" borderId="0" xfId="3" applyNumberFormat="1" applyFont="1"/>
    <xf numFmtId="41" fontId="3" fillId="6" borderId="1" xfId="0" applyNumberFormat="1" applyFont="1" applyFill="1" applyBorder="1"/>
    <xf numFmtId="0" fontId="0" fillId="0" borderId="6" xfId="0" applyFont="1" applyFill="1" applyBorder="1" applyAlignment="1">
      <alignment horizontal="center" vertical="top" wrapText="1"/>
    </xf>
    <xf numFmtId="0" fontId="3" fillId="0" borderId="1" xfId="0" applyFont="1" applyFill="1" applyBorder="1"/>
    <xf numFmtId="41" fontId="3" fillId="6" borderId="1" xfId="1" applyFont="1" applyFill="1" applyBorder="1"/>
    <xf numFmtId="41" fontId="3" fillId="6" borderId="7" xfId="1" applyFont="1" applyFill="1" applyBorder="1"/>
    <xf numFmtId="0" fontId="12" fillId="0" borderId="1" xfId="0" applyFont="1" applyBorder="1"/>
    <xf numFmtId="164" fontId="3" fillId="0" borderId="0" xfId="3" applyNumberFormat="1" applyFont="1"/>
    <xf numFmtId="9" fontId="3" fillId="7" borderId="0" xfId="4" applyFont="1" applyFill="1"/>
    <xf numFmtId="0" fontId="6" fillId="7" borderId="9" xfId="0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center" vertical="center" wrapText="1"/>
    </xf>
    <xf numFmtId="9" fontId="3" fillId="0" borderId="0" xfId="4" applyFont="1" applyFill="1" applyBorder="1"/>
    <xf numFmtId="0" fontId="2" fillId="8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/>
    </xf>
  </cellXfs>
  <cellStyles count="5">
    <cellStyle name="Millares" xfId="3" builtinId="3"/>
    <cellStyle name="Millares [0]" xfId="1" builtinId="6"/>
    <cellStyle name="Moneda [0]" xfId="2" builtinId="7"/>
    <cellStyle name="Normal" xfId="0" builtinId="0"/>
    <cellStyle name="Porcentaje" xfId="4" builtinId="5"/>
  </cellStyles>
  <dxfs count="0"/>
  <tableStyles count="0" defaultTableStyle="TableStyleMedium2" defaultPivotStyle="PivotStyleLight16"/>
  <colors>
    <mruColors>
      <color rgb="FFCCFF66"/>
      <color rgb="FF66FFFF"/>
      <color rgb="FF66FF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2:AC100"/>
  <sheetViews>
    <sheetView topLeftCell="D1" zoomScale="90" zoomScaleNormal="90" workbookViewId="0">
      <selection activeCell="G7" sqref="G7"/>
    </sheetView>
  </sheetViews>
  <sheetFormatPr baseColWidth="10" defaultRowHeight="12.75" x14ac:dyDescent="0.2"/>
  <cols>
    <col min="1" max="1" width="9.42578125" style="7" customWidth="1"/>
    <col min="2" max="2" width="29.140625" style="1" hidden="1" customWidth="1"/>
    <col min="3" max="3" width="21.42578125" style="1" hidden="1" customWidth="1"/>
    <col min="4" max="4" width="88" style="1" customWidth="1"/>
    <col min="5" max="5" width="21.140625" style="1" customWidth="1"/>
    <col min="6" max="6" width="14" style="1" customWidth="1"/>
    <col min="7" max="10" width="14.42578125" style="1" customWidth="1"/>
    <col min="11" max="11" width="14.42578125" style="1" hidden="1" customWidth="1"/>
    <col min="12" max="12" width="14.42578125" style="9" customWidth="1"/>
    <col min="13" max="14" width="11.42578125" style="1" customWidth="1"/>
    <col min="15" max="15" width="13.85546875" style="1" customWidth="1"/>
    <col min="16" max="17" width="11.42578125" style="1" customWidth="1"/>
    <col min="18" max="18" width="11.42578125" style="1"/>
    <col min="19" max="19" width="11.42578125" style="1" customWidth="1"/>
    <col min="20" max="20" width="11.42578125" style="1"/>
    <col min="21" max="21" width="11.42578125" style="1" customWidth="1"/>
    <col min="22" max="22" width="11.42578125" style="1"/>
    <col min="23" max="23" width="11.42578125" style="1" customWidth="1"/>
    <col min="24" max="24" width="11.42578125" style="1"/>
    <col min="25" max="25" width="11.42578125" style="1" customWidth="1"/>
    <col min="26" max="16384" width="11.42578125" style="1"/>
  </cols>
  <sheetData>
    <row r="2" spans="1:29" ht="13.5" thickBot="1" x14ac:dyDescent="0.25">
      <c r="AB2" s="1">
        <v>1200</v>
      </c>
      <c r="AC2" s="1">
        <v>600</v>
      </c>
    </row>
    <row r="3" spans="1:29" s="3" customFormat="1" ht="49.5" customHeight="1" thickBot="1" x14ac:dyDescent="0.3">
      <c r="A3" s="17" t="s">
        <v>0</v>
      </c>
      <c r="B3" s="20" t="s">
        <v>1</v>
      </c>
      <c r="C3" s="22" t="s">
        <v>246</v>
      </c>
      <c r="D3" s="17" t="s">
        <v>2</v>
      </c>
      <c r="E3" s="17" t="s">
        <v>3</v>
      </c>
      <c r="F3" s="17" t="s">
        <v>240</v>
      </c>
      <c r="G3" s="22" t="s">
        <v>241</v>
      </c>
      <c r="H3" s="22" t="s">
        <v>242</v>
      </c>
      <c r="I3" s="22" t="s">
        <v>243</v>
      </c>
      <c r="J3" s="22" t="s">
        <v>191</v>
      </c>
      <c r="K3" s="22" t="s">
        <v>192</v>
      </c>
      <c r="L3" s="3" t="s">
        <v>258</v>
      </c>
      <c r="N3" s="15" t="s">
        <v>195</v>
      </c>
      <c r="O3" s="15" t="s">
        <v>196</v>
      </c>
      <c r="P3" s="15" t="s">
        <v>193</v>
      </c>
      <c r="Q3" s="15" t="s">
        <v>194</v>
      </c>
      <c r="S3" s="25" t="s">
        <v>240</v>
      </c>
      <c r="T3" s="25" t="s">
        <v>248</v>
      </c>
      <c r="U3" s="29" t="s">
        <v>241</v>
      </c>
      <c r="V3" s="29" t="s">
        <v>249</v>
      </c>
      <c r="W3" s="22" t="s">
        <v>242</v>
      </c>
      <c r="X3" s="22" t="s">
        <v>250</v>
      </c>
      <c r="Y3" s="22" t="s">
        <v>243</v>
      </c>
      <c r="Z3" s="22" t="s">
        <v>251</v>
      </c>
    </row>
    <row r="4" spans="1:29" s="9" customFormat="1" ht="32.25" customHeight="1" thickBot="1" x14ac:dyDescent="0.3">
      <c r="A4" s="8">
        <v>1</v>
      </c>
      <c r="B4" s="64" t="s">
        <v>4</v>
      </c>
      <c r="C4" s="11" t="s">
        <v>244</v>
      </c>
      <c r="D4" s="59" t="s">
        <v>118</v>
      </c>
      <c r="E4" s="8" t="s">
        <v>5</v>
      </c>
      <c r="F4" s="4">
        <v>13800</v>
      </c>
      <c r="G4" s="4"/>
      <c r="H4" s="4">
        <v>11200</v>
      </c>
      <c r="I4" s="4">
        <v>12726</v>
      </c>
      <c r="J4" s="4">
        <f>AVERAGE(F4:I4)</f>
        <v>12575.333333333334</v>
      </c>
      <c r="K4" s="4">
        <f>COUNT(F4:I4)</f>
        <v>3</v>
      </c>
      <c r="L4" s="1"/>
      <c r="N4" s="18">
        <v>11200.42</v>
      </c>
      <c r="O4" s="56">
        <v>12300</v>
      </c>
      <c r="P4" s="18">
        <f>+O4-J4</f>
        <v>-275.33333333333394</v>
      </c>
      <c r="Q4" s="19">
        <f>+J4-N4</f>
        <v>1374.9133333333339</v>
      </c>
      <c r="S4" s="4">
        <f>6300*2</f>
        <v>12600</v>
      </c>
      <c r="T4" s="28">
        <f>+S4+AB$2</f>
        <v>13800</v>
      </c>
      <c r="U4" s="4"/>
      <c r="V4" s="4"/>
      <c r="W4" s="4">
        <v>10000</v>
      </c>
      <c r="X4" s="4">
        <f>+W4+AB$2</f>
        <v>11200</v>
      </c>
      <c r="Y4" s="4">
        <v>11526</v>
      </c>
      <c r="Z4" s="58">
        <f>+Y4+AB$2</f>
        <v>12726</v>
      </c>
    </row>
    <row r="5" spans="1:29" s="9" customFormat="1" ht="27" customHeight="1" thickBot="1" x14ac:dyDescent="0.3">
      <c r="A5" s="8">
        <v>2</v>
      </c>
      <c r="B5" s="64" t="s">
        <v>6</v>
      </c>
      <c r="C5" s="11" t="s">
        <v>244</v>
      </c>
      <c r="D5" s="60" t="s">
        <v>119</v>
      </c>
      <c r="E5" s="8" t="s">
        <v>5</v>
      </c>
      <c r="F5" s="4">
        <v>33200</v>
      </c>
      <c r="G5" s="4"/>
      <c r="H5" s="4">
        <v>33200</v>
      </c>
      <c r="I5" s="4">
        <v>34160</v>
      </c>
      <c r="J5" s="4">
        <f t="shared" ref="J5:J67" si="0">AVERAGE(F5:I5)</f>
        <v>33520</v>
      </c>
      <c r="K5" s="4">
        <f t="shared" ref="K5:K67" si="1">COUNT(F5:I5)</f>
        <v>3</v>
      </c>
      <c r="L5" s="1"/>
      <c r="N5" s="18">
        <v>31000</v>
      </c>
      <c r="O5" s="56">
        <v>34400</v>
      </c>
      <c r="P5" s="18">
        <f t="shared" ref="P5:P68" si="2">+O5-J5</f>
        <v>880</v>
      </c>
      <c r="Q5" s="19">
        <f>+J5-N5</f>
        <v>2520</v>
      </c>
      <c r="S5" s="4">
        <f>16000*2</f>
        <v>32000</v>
      </c>
      <c r="T5" s="28">
        <f t="shared" ref="T5:T23" si="3">+S5+AB$2</f>
        <v>33200</v>
      </c>
      <c r="U5" s="4"/>
      <c r="V5" s="4"/>
      <c r="W5" s="4">
        <v>32000</v>
      </c>
      <c r="X5" s="4">
        <f t="shared" ref="X5:X23" si="4">+W5+AB$2</f>
        <v>33200</v>
      </c>
      <c r="Y5" s="4">
        <v>32960</v>
      </c>
      <c r="Z5" s="58">
        <f t="shared" ref="Z5:Z23" si="5">+Y5+AB$2</f>
        <v>34160</v>
      </c>
    </row>
    <row r="6" spans="1:29" s="9" customFormat="1" ht="27" customHeight="1" thickBot="1" x14ac:dyDescent="0.3">
      <c r="A6" s="8">
        <v>3</v>
      </c>
      <c r="B6" s="64" t="s">
        <v>7</v>
      </c>
      <c r="C6" s="11" t="s">
        <v>244</v>
      </c>
      <c r="D6" s="60" t="s">
        <v>120</v>
      </c>
      <c r="E6" s="8" t="s">
        <v>5</v>
      </c>
      <c r="F6" s="4">
        <v>33200</v>
      </c>
      <c r="G6" s="4"/>
      <c r="H6" s="4">
        <v>37200</v>
      </c>
      <c r="I6" s="4">
        <v>35880</v>
      </c>
      <c r="J6" s="4">
        <f t="shared" si="0"/>
        <v>35426.666666666664</v>
      </c>
      <c r="K6" s="4">
        <f t="shared" si="1"/>
        <v>3</v>
      </c>
      <c r="L6" s="1"/>
      <c r="N6" s="18">
        <v>33625.760000000002</v>
      </c>
      <c r="O6" s="56">
        <v>35400</v>
      </c>
      <c r="P6" s="18">
        <f t="shared" si="2"/>
        <v>-26.666666666664241</v>
      </c>
      <c r="Q6" s="19">
        <f>+J6-N6</f>
        <v>1800.9066666666622</v>
      </c>
      <c r="S6" s="4">
        <f>16000*2</f>
        <v>32000</v>
      </c>
      <c r="T6" s="28">
        <f t="shared" si="3"/>
        <v>33200</v>
      </c>
      <c r="U6" s="4"/>
      <c r="V6" s="4"/>
      <c r="W6" s="4">
        <v>36000</v>
      </c>
      <c r="X6" s="4">
        <f t="shared" si="4"/>
        <v>37200</v>
      </c>
      <c r="Y6" s="4">
        <v>34680</v>
      </c>
      <c r="Z6" s="58">
        <f t="shared" si="5"/>
        <v>35880</v>
      </c>
    </row>
    <row r="7" spans="1:29" s="9" customFormat="1" ht="27" customHeight="1" thickBot="1" x14ac:dyDescent="0.3">
      <c r="A7" s="8">
        <v>4</v>
      </c>
      <c r="B7" s="64" t="s">
        <v>8</v>
      </c>
      <c r="C7" s="11" t="s">
        <v>244</v>
      </c>
      <c r="D7" s="71" t="s">
        <v>121</v>
      </c>
      <c r="E7" s="8" t="s">
        <v>5</v>
      </c>
      <c r="F7" s="4">
        <v>29200</v>
      </c>
      <c r="G7" s="4"/>
      <c r="H7" s="4">
        <v>29200</v>
      </c>
      <c r="I7" s="4">
        <v>28200</v>
      </c>
      <c r="J7" s="4">
        <f>AVERAGE(F7:I7)</f>
        <v>28866.666666666668</v>
      </c>
      <c r="K7" s="4">
        <f t="shared" si="1"/>
        <v>3</v>
      </c>
      <c r="L7" s="69">
        <v>36000</v>
      </c>
      <c r="M7" s="70">
        <f>+(L7-J7)/L7</f>
        <v>0.1981481481481481</v>
      </c>
      <c r="N7" s="18">
        <v>33782.559999999998</v>
      </c>
      <c r="O7" s="56">
        <v>39950</v>
      </c>
      <c r="P7" s="18">
        <f t="shared" si="2"/>
        <v>11083.333333333332</v>
      </c>
      <c r="Q7" s="19">
        <f>+J7-N7</f>
        <v>-4915.8933333333298</v>
      </c>
      <c r="S7" s="4">
        <v>28000</v>
      </c>
      <c r="T7" s="28">
        <f t="shared" si="3"/>
        <v>29200</v>
      </c>
      <c r="U7" s="4"/>
      <c r="V7" s="4"/>
      <c r="W7" s="4">
        <v>28000</v>
      </c>
      <c r="X7" s="4">
        <f t="shared" si="4"/>
        <v>29200</v>
      </c>
      <c r="Y7" s="4">
        <v>27000</v>
      </c>
      <c r="Z7" s="58">
        <f t="shared" si="5"/>
        <v>28200</v>
      </c>
    </row>
    <row r="8" spans="1:29" s="9" customFormat="1" ht="36" customHeight="1" thickBot="1" x14ac:dyDescent="0.3">
      <c r="A8" s="8">
        <v>5</v>
      </c>
      <c r="B8" s="64" t="s">
        <v>9</v>
      </c>
      <c r="C8" s="11" t="s">
        <v>244</v>
      </c>
      <c r="D8" s="60" t="s">
        <v>122</v>
      </c>
      <c r="E8" s="8" t="s">
        <v>10</v>
      </c>
      <c r="F8" s="4">
        <v>20700</v>
      </c>
      <c r="G8" s="4"/>
      <c r="H8" s="4">
        <v>21289</v>
      </c>
      <c r="I8" s="4">
        <v>21090</v>
      </c>
      <c r="J8" s="4">
        <f>AVERAGE(F8:I8)</f>
        <v>21026.333333333332</v>
      </c>
      <c r="K8" s="4">
        <f t="shared" si="1"/>
        <v>3</v>
      </c>
      <c r="L8" s="1"/>
      <c r="N8" s="18">
        <v>20134.099999999999</v>
      </c>
      <c r="O8" s="56">
        <v>21140.805</v>
      </c>
      <c r="P8" s="18">
        <f t="shared" si="2"/>
        <v>114.47166666666817</v>
      </c>
      <c r="Q8" s="19">
        <f t="shared" ref="Q8:Q67" si="6">+J8-N8</f>
        <v>892.23333333333358</v>
      </c>
      <c r="S8" s="4">
        <f>39000/2</f>
        <v>19500</v>
      </c>
      <c r="T8" s="28">
        <f t="shared" si="3"/>
        <v>20700</v>
      </c>
      <c r="U8" s="4"/>
      <c r="V8" s="4"/>
      <c r="W8" s="4">
        <v>20089</v>
      </c>
      <c r="X8" s="4">
        <f t="shared" si="4"/>
        <v>21289</v>
      </c>
      <c r="Y8" s="4">
        <v>19890</v>
      </c>
      <c r="Z8" s="58">
        <f t="shared" si="5"/>
        <v>21090</v>
      </c>
    </row>
    <row r="9" spans="1:29" s="9" customFormat="1" ht="27" customHeight="1" thickBot="1" x14ac:dyDescent="0.3">
      <c r="A9" s="8">
        <v>6</v>
      </c>
      <c r="B9" s="64" t="s">
        <v>11</v>
      </c>
      <c r="C9" s="11" t="s">
        <v>244</v>
      </c>
      <c r="D9" s="59" t="s">
        <v>123</v>
      </c>
      <c r="E9" s="8" t="s">
        <v>5</v>
      </c>
      <c r="F9" s="4">
        <v>33600</v>
      </c>
      <c r="G9" s="4"/>
      <c r="H9" s="4">
        <v>33300</v>
      </c>
      <c r="I9" s="4">
        <v>32200</v>
      </c>
      <c r="J9" s="4">
        <f t="shared" si="0"/>
        <v>33033.333333333336</v>
      </c>
      <c r="K9" s="4">
        <f t="shared" si="1"/>
        <v>3</v>
      </c>
      <c r="L9" s="1"/>
      <c r="M9" s="32"/>
      <c r="N9" s="18">
        <v>33722.78</v>
      </c>
      <c r="O9" s="56">
        <v>39541</v>
      </c>
      <c r="P9" s="18">
        <f t="shared" si="2"/>
        <v>6507.6666666666642</v>
      </c>
      <c r="Q9" s="19">
        <f t="shared" si="6"/>
        <v>-689.44666666666308</v>
      </c>
      <c r="S9" s="4">
        <v>32400</v>
      </c>
      <c r="T9" s="28">
        <f t="shared" si="3"/>
        <v>33600</v>
      </c>
      <c r="U9" s="4"/>
      <c r="V9" s="4"/>
      <c r="W9" s="4">
        <v>32100</v>
      </c>
      <c r="X9" s="4">
        <f t="shared" si="4"/>
        <v>33300</v>
      </c>
      <c r="Y9" s="4">
        <v>31000</v>
      </c>
      <c r="Z9" s="58">
        <f t="shared" si="5"/>
        <v>32200</v>
      </c>
    </row>
    <row r="10" spans="1:29" s="9" customFormat="1" ht="27" customHeight="1" thickBot="1" x14ac:dyDescent="0.3">
      <c r="A10" s="8">
        <v>7</v>
      </c>
      <c r="B10" s="64" t="s">
        <v>12</v>
      </c>
      <c r="C10" s="11" t="s">
        <v>244</v>
      </c>
      <c r="D10" s="71" t="s">
        <v>124</v>
      </c>
      <c r="E10" s="8" t="s">
        <v>5</v>
      </c>
      <c r="F10" s="4">
        <v>24500</v>
      </c>
      <c r="G10" s="4"/>
      <c r="H10" s="4">
        <v>25200</v>
      </c>
      <c r="I10" s="4">
        <v>22609.8</v>
      </c>
      <c r="J10" s="4">
        <f t="shared" si="0"/>
        <v>24103.266666666666</v>
      </c>
      <c r="K10" s="4">
        <f t="shared" si="1"/>
        <v>3</v>
      </c>
      <c r="L10" s="69">
        <v>21700</v>
      </c>
      <c r="M10" s="31">
        <f t="shared" ref="M10:M12" si="7">+(L10-J10)/L10</f>
        <v>-0.11074961597542242</v>
      </c>
      <c r="N10" s="18">
        <v>23200</v>
      </c>
      <c r="O10" s="56">
        <v>26400</v>
      </c>
      <c r="P10" s="18">
        <f t="shared" si="2"/>
        <v>2296.7333333333336</v>
      </c>
      <c r="Q10" s="19">
        <f t="shared" si="6"/>
        <v>903.26666666666642</v>
      </c>
      <c r="S10" s="4">
        <v>23300</v>
      </c>
      <c r="T10" s="28">
        <f t="shared" si="3"/>
        <v>24500</v>
      </c>
      <c r="U10" s="4"/>
      <c r="V10" s="4"/>
      <c r="W10" s="4">
        <v>24000</v>
      </c>
      <c r="X10" s="4">
        <f t="shared" si="4"/>
        <v>25200</v>
      </c>
      <c r="Y10" s="4">
        <v>21409.8</v>
      </c>
      <c r="Z10" s="58">
        <f t="shared" si="5"/>
        <v>22609.8</v>
      </c>
    </row>
    <row r="11" spans="1:29" s="9" customFormat="1" ht="27" customHeight="1" thickBot="1" x14ac:dyDescent="0.3">
      <c r="A11" s="8">
        <v>8</v>
      </c>
      <c r="B11" s="64" t="s">
        <v>13</v>
      </c>
      <c r="C11" s="11" t="s">
        <v>244</v>
      </c>
      <c r="D11" s="71" t="s">
        <v>125</v>
      </c>
      <c r="E11" s="8" t="s">
        <v>5</v>
      </c>
      <c r="F11" s="4">
        <v>31500</v>
      </c>
      <c r="G11" s="4"/>
      <c r="H11" s="4">
        <v>29200</v>
      </c>
      <c r="I11" s="4">
        <v>30040</v>
      </c>
      <c r="J11" s="4">
        <f t="shared" si="0"/>
        <v>30246.666666666668</v>
      </c>
      <c r="K11" s="4">
        <f t="shared" si="1"/>
        <v>3</v>
      </c>
      <c r="L11" s="69">
        <v>30300</v>
      </c>
      <c r="M11" s="70">
        <f t="shared" si="7"/>
        <v>1.7601760176017202E-3</v>
      </c>
      <c r="N11" s="18">
        <v>32634.98</v>
      </c>
      <c r="O11" s="56">
        <v>37650</v>
      </c>
      <c r="P11" s="18">
        <f t="shared" si="2"/>
        <v>7403.3333333333321</v>
      </c>
      <c r="Q11" s="19">
        <f>+J11-N11</f>
        <v>-2388.3133333333317</v>
      </c>
      <c r="S11" s="4">
        <v>30300</v>
      </c>
      <c r="T11" s="28">
        <f t="shared" si="3"/>
        <v>31500</v>
      </c>
      <c r="U11" s="4"/>
      <c r="V11" s="4"/>
      <c r="W11" s="4">
        <v>28000</v>
      </c>
      <c r="X11" s="4">
        <f t="shared" si="4"/>
        <v>29200</v>
      </c>
      <c r="Y11" s="4">
        <v>28840</v>
      </c>
      <c r="Z11" s="58">
        <f t="shared" si="5"/>
        <v>30040</v>
      </c>
    </row>
    <row r="12" spans="1:29" s="9" customFormat="1" ht="27" customHeight="1" thickBot="1" x14ac:dyDescent="0.3">
      <c r="A12" s="8">
        <v>9</v>
      </c>
      <c r="B12" s="64" t="s">
        <v>14</v>
      </c>
      <c r="C12" s="11" t="s">
        <v>244</v>
      </c>
      <c r="D12" s="71" t="s">
        <v>126</v>
      </c>
      <c r="E12" s="8" t="s">
        <v>5</v>
      </c>
      <c r="F12" s="4">
        <v>26200</v>
      </c>
      <c r="G12" s="4"/>
      <c r="H12" s="4">
        <v>25200</v>
      </c>
      <c r="I12" s="4">
        <v>25680</v>
      </c>
      <c r="J12" s="4">
        <f t="shared" si="0"/>
        <v>25693.333333333332</v>
      </c>
      <c r="K12" s="4">
        <f t="shared" si="1"/>
        <v>3</v>
      </c>
      <c r="L12" s="69">
        <v>27200</v>
      </c>
      <c r="M12" s="70">
        <f t="shared" si="7"/>
        <v>5.5392156862745144E-2</v>
      </c>
      <c r="N12" s="18">
        <v>28368.059999999998</v>
      </c>
      <c r="O12" s="56">
        <v>32200</v>
      </c>
      <c r="P12" s="18">
        <f t="shared" si="2"/>
        <v>6506.6666666666679</v>
      </c>
      <c r="Q12" s="19">
        <f t="shared" si="6"/>
        <v>-2674.7266666666656</v>
      </c>
      <c r="S12" s="4">
        <v>25000</v>
      </c>
      <c r="T12" s="28">
        <f t="shared" si="3"/>
        <v>26200</v>
      </c>
      <c r="U12" s="4"/>
      <c r="V12" s="4"/>
      <c r="W12" s="4">
        <v>24000</v>
      </c>
      <c r="X12" s="4">
        <f t="shared" si="4"/>
        <v>25200</v>
      </c>
      <c r="Y12" s="4">
        <v>24480</v>
      </c>
      <c r="Z12" s="58">
        <f t="shared" si="5"/>
        <v>25680</v>
      </c>
    </row>
    <row r="13" spans="1:29" s="9" customFormat="1" ht="51" customHeight="1" thickBot="1" x14ac:dyDescent="0.3">
      <c r="A13" s="8">
        <v>10</v>
      </c>
      <c r="B13" s="64" t="s">
        <v>15</v>
      </c>
      <c r="C13" s="11" t="s">
        <v>244</v>
      </c>
      <c r="D13" s="61" t="s">
        <v>152</v>
      </c>
      <c r="E13" s="8" t="s">
        <v>16</v>
      </c>
      <c r="F13" s="4">
        <v>1995</v>
      </c>
      <c r="G13" s="4"/>
      <c r="H13" s="4">
        <v>1990</v>
      </c>
      <c r="I13" s="4">
        <v>2000</v>
      </c>
      <c r="J13" s="4">
        <f t="shared" si="0"/>
        <v>1995</v>
      </c>
      <c r="K13" s="4">
        <f t="shared" si="1"/>
        <v>3</v>
      </c>
      <c r="L13" s="1"/>
      <c r="N13" s="18">
        <v>1974.7</v>
      </c>
      <c r="O13" s="56">
        <v>2152.4230000000002</v>
      </c>
      <c r="P13" s="18">
        <f t="shared" si="2"/>
        <v>157.42300000000023</v>
      </c>
      <c r="Q13" s="19">
        <f t="shared" si="6"/>
        <v>20.299999999999955</v>
      </c>
      <c r="S13" s="4">
        <v>2000</v>
      </c>
      <c r="T13" s="28">
        <f t="shared" si="3"/>
        <v>3200</v>
      </c>
      <c r="U13" s="4"/>
      <c r="V13" s="4"/>
      <c r="W13" s="4">
        <v>2050</v>
      </c>
      <c r="X13" s="4">
        <f t="shared" si="4"/>
        <v>3250</v>
      </c>
      <c r="Y13" s="4">
        <v>2100</v>
      </c>
      <c r="Z13" s="58">
        <f t="shared" si="5"/>
        <v>3300</v>
      </c>
    </row>
    <row r="14" spans="1:29" s="9" customFormat="1" ht="27" customHeight="1" thickBot="1" x14ac:dyDescent="0.3">
      <c r="A14" s="8">
        <v>11</v>
      </c>
      <c r="B14" s="64" t="s">
        <v>17</v>
      </c>
      <c r="C14" s="11" t="s">
        <v>244</v>
      </c>
      <c r="D14" s="72" t="s">
        <v>127</v>
      </c>
      <c r="E14" s="8" t="s">
        <v>5</v>
      </c>
      <c r="F14" s="4">
        <v>22650</v>
      </c>
      <c r="G14" s="4"/>
      <c r="H14" s="4">
        <v>23200</v>
      </c>
      <c r="I14" s="4">
        <v>23359.5</v>
      </c>
      <c r="J14" s="4">
        <f t="shared" si="0"/>
        <v>23069.833333333332</v>
      </c>
      <c r="K14" s="4">
        <f t="shared" si="1"/>
        <v>3</v>
      </c>
      <c r="L14" s="69">
        <v>23000</v>
      </c>
      <c r="M14" s="70">
        <f>+(L14-J14)/L14</f>
        <v>-3.0362318840579184E-3</v>
      </c>
      <c r="N14" s="18">
        <v>26421.78</v>
      </c>
      <c r="O14" s="56">
        <v>29500</v>
      </c>
      <c r="P14" s="18">
        <f t="shared" si="2"/>
        <v>6430.1666666666679</v>
      </c>
      <c r="Q14" s="19">
        <f t="shared" si="6"/>
        <v>-3351.9466666666667</v>
      </c>
      <c r="S14" s="4">
        <f>10725*2</f>
        <v>21450</v>
      </c>
      <c r="T14" s="28">
        <f t="shared" si="3"/>
        <v>22650</v>
      </c>
      <c r="U14" s="4"/>
      <c r="V14" s="4"/>
      <c r="W14" s="4">
        <v>22000</v>
      </c>
      <c r="X14" s="4">
        <f t="shared" si="4"/>
        <v>23200</v>
      </c>
      <c r="Y14" s="4">
        <v>22159.5</v>
      </c>
      <c r="Z14" s="58">
        <f t="shared" si="5"/>
        <v>23359.5</v>
      </c>
    </row>
    <row r="15" spans="1:29" s="9" customFormat="1" ht="27" customHeight="1" thickBot="1" x14ac:dyDescent="0.3">
      <c r="A15" s="8">
        <v>12</v>
      </c>
      <c r="B15" s="64" t="s">
        <v>18</v>
      </c>
      <c r="C15" s="11" t="s">
        <v>244</v>
      </c>
      <c r="D15" s="60" t="s">
        <v>128</v>
      </c>
      <c r="E15" s="8" t="s">
        <v>5</v>
      </c>
      <c r="F15" s="4">
        <v>31190</v>
      </c>
      <c r="G15" s="4"/>
      <c r="H15" s="4">
        <v>30200</v>
      </c>
      <c r="I15" s="4">
        <v>31200</v>
      </c>
      <c r="J15" s="4">
        <f t="shared" si="0"/>
        <v>30863.333333333332</v>
      </c>
      <c r="K15" s="4">
        <f t="shared" si="1"/>
        <v>3</v>
      </c>
      <c r="L15" s="1"/>
      <c r="N15" s="18">
        <v>30775.919999999998</v>
      </c>
      <c r="O15" s="56">
        <v>36200</v>
      </c>
      <c r="P15" s="18">
        <f t="shared" si="2"/>
        <v>5336.6666666666679</v>
      </c>
      <c r="Q15" s="19">
        <f t="shared" si="6"/>
        <v>87.413333333333867</v>
      </c>
      <c r="S15" s="4">
        <v>29990</v>
      </c>
      <c r="T15" s="28">
        <f t="shared" si="3"/>
        <v>31190</v>
      </c>
      <c r="U15" s="4"/>
      <c r="V15" s="4"/>
      <c r="W15" s="4">
        <v>29000</v>
      </c>
      <c r="X15" s="4">
        <f t="shared" si="4"/>
        <v>30200</v>
      </c>
      <c r="Y15" s="4">
        <v>30000</v>
      </c>
      <c r="Z15" s="58">
        <f t="shared" si="5"/>
        <v>31200</v>
      </c>
    </row>
    <row r="16" spans="1:29" s="9" customFormat="1" ht="27" customHeight="1" thickBot="1" x14ac:dyDescent="0.3">
      <c r="A16" s="8">
        <v>13</v>
      </c>
      <c r="B16" s="64" t="s">
        <v>19</v>
      </c>
      <c r="C16" s="11" t="s">
        <v>244</v>
      </c>
      <c r="D16" s="60" t="s">
        <v>129</v>
      </c>
      <c r="E16" s="8" t="s">
        <v>20</v>
      </c>
      <c r="F16" s="4">
        <v>12850</v>
      </c>
      <c r="G16" s="4"/>
      <c r="H16" s="4">
        <v>13100</v>
      </c>
      <c r="I16" s="4">
        <v>13083</v>
      </c>
      <c r="J16" s="4">
        <f t="shared" si="0"/>
        <v>13011</v>
      </c>
      <c r="K16" s="4">
        <f t="shared" si="1"/>
        <v>3</v>
      </c>
      <c r="L16" s="1"/>
      <c r="N16" s="18">
        <v>10418.379999999999</v>
      </c>
      <c r="O16" s="56">
        <v>12200</v>
      </c>
      <c r="P16" s="18">
        <f t="shared" si="2"/>
        <v>-811</v>
      </c>
      <c r="Q16" s="19">
        <f t="shared" si="6"/>
        <v>2592.6200000000008</v>
      </c>
      <c r="S16" s="4">
        <f>11650</f>
        <v>11650</v>
      </c>
      <c r="T16" s="28">
        <f t="shared" si="3"/>
        <v>12850</v>
      </c>
      <c r="U16" s="4"/>
      <c r="V16" s="4"/>
      <c r="W16" s="4">
        <v>11900</v>
      </c>
      <c r="X16" s="4">
        <f t="shared" si="4"/>
        <v>13100</v>
      </c>
      <c r="Y16" s="4">
        <v>11883</v>
      </c>
      <c r="Z16" s="58">
        <f t="shared" si="5"/>
        <v>13083</v>
      </c>
    </row>
    <row r="17" spans="1:26" s="9" customFormat="1" ht="27" customHeight="1" thickBot="1" x14ac:dyDescent="0.3">
      <c r="A17" s="8">
        <v>14</v>
      </c>
      <c r="B17" s="64" t="s">
        <v>21</v>
      </c>
      <c r="C17" s="11" t="s">
        <v>244</v>
      </c>
      <c r="D17" s="60" t="s">
        <v>130</v>
      </c>
      <c r="E17" s="8" t="s">
        <v>22</v>
      </c>
      <c r="F17" s="4">
        <v>1800</v>
      </c>
      <c r="G17" s="4"/>
      <c r="H17" s="4">
        <v>1950</v>
      </c>
      <c r="I17" s="4">
        <v>2100</v>
      </c>
      <c r="J17" s="4">
        <f>AVERAGE(F17:I17)</f>
        <v>1950</v>
      </c>
      <c r="K17" s="4">
        <f t="shared" si="1"/>
        <v>3</v>
      </c>
      <c r="L17" s="1"/>
      <c r="N17" s="18">
        <v>1788.5</v>
      </c>
      <c r="O17" s="56">
        <v>2021.0049999999999</v>
      </c>
      <c r="P17" s="18">
        <f t="shared" si="2"/>
        <v>71.004999999999882</v>
      </c>
      <c r="Q17" s="19">
        <f t="shared" si="6"/>
        <v>161.5</v>
      </c>
      <c r="S17" s="66">
        <f>11650/6</f>
        <v>1941.6666666666667</v>
      </c>
      <c r="T17" s="67">
        <f t="shared" si="3"/>
        <v>3141.666666666667</v>
      </c>
      <c r="U17" s="66"/>
      <c r="V17" s="66"/>
      <c r="W17" s="66">
        <v>1990</v>
      </c>
      <c r="X17" s="66">
        <f t="shared" si="4"/>
        <v>3190</v>
      </c>
      <c r="Y17" s="66">
        <v>1999.9166666666667</v>
      </c>
      <c r="Z17" s="63">
        <f t="shared" si="5"/>
        <v>3199.916666666667</v>
      </c>
    </row>
    <row r="18" spans="1:26" s="9" customFormat="1" ht="27" customHeight="1" thickBot="1" x14ac:dyDescent="0.3">
      <c r="A18" s="8">
        <v>15</v>
      </c>
      <c r="B18" s="64" t="s">
        <v>23</v>
      </c>
      <c r="C18" s="11" t="s">
        <v>244</v>
      </c>
      <c r="D18" s="72" t="s">
        <v>131</v>
      </c>
      <c r="E18" s="8" t="s">
        <v>5</v>
      </c>
      <c r="F18" s="4">
        <v>17000</v>
      </c>
      <c r="G18" s="4"/>
      <c r="H18" s="4">
        <v>17200</v>
      </c>
      <c r="I18" s="4">
        <v>17316</v>
      </c>
      <c r="J18" s="4">
        <f t="shared" si="0"/>
        <v>17172</v>
      </c>
      <c r="K18" s="4">
        <f t="shared" si="1"/>
        <v>3</v>
      </c>
      <c r="L18" s="69">
        <v>17700</v>
      </c>
      <c r="M18" s="70">
        <f>+(L18-J18)/L18</f>
        <v>2.9830508474576273E-2</v>
      </c>
      <c r="N18" s="18">
        <v>21500</v>
      </c>
      <c r="O18" s="56">
        <v>24600</v>
      </c>
      <c r="P18" s="18">
        <f t="shared" si="2"/>
        <v>7428</v>
      </c>
      <c r="Q18" s="19">
        <f t="shared" si="6"/>
        <v>-4328</v>
      </c>
      <c r="S18" s="4">
        <f>7900*2</f>
        <v>15800</v>
      </c>
      <c r="T18" s="28">
        <f t="shared" si="3"/>
        <v>17000</v>
      </c>
      <c r="U18" s="4"/>
      <c r="V18" s="4"/>
      <c r="W18" s="4">
        <v>16000</v>
      </c>
      <c r="X18" s="4">
        <f t="shared" si="4"/>
        <v>17200</v>
      </c>
      <c r="Y18" s="4">
        <v>16116</v>
      </c>
      <c r="Z18" s="58">
        <f t="shared" si="5"/>
        <v>17316</v>
      </c>
    </row>
    <row r="19" spans="1:26" s="9" customFormat="1" ht="27" customHeight="1" thickBot="1" x14ac:dyDescent="0.3">
      <c r="A19" s="8">
        <v>16</v>
      </c>
      <c r="B19" s="64" t="s">
        <v>25</v>
      </c>
      <c r="C19" s="11" t="s">
        <v>244</v>
      </c>
      <c r="D19" s="60" t="s">
        <v>133</v>
      </c>
      <c r="E19" s="8" t="s">
        <v>5</v>
      </c>
      <c r="F19" s="4">
        <v>25200</v>
      </c>
      <c r="G19" s="4"/>
      <c r="H19" s="4">
        <v>25200</v>
      </c>
      <c r="I19" s="4">
        <v>25680</v>
      </c>
      <c r="J19" s="4">
        <f t="shared" si="0"/>
        <v>25360</v>
      </c>
      <c r="K19" s="4">
        <f t="shared" si="1"/>
        <v>3</v>
      </c>
      <c r="L19" s="1"/>
      <c r="N19" s="18">
        <v>21166.04</v>
      </c>
      <c r="O19" s="56">
        <v>24350</v>
      </c>
      <c r="P19" s="18">
        <f t="shared" si="2"/>
        <v>-1010</v>
      </c>
      <c r="Q19" s="19">
        <f t="shared" si="6"/>
        <v>4193.9599999999991</v>
      </c>
      <c r="S19" s="4">
        <f>12000*2</f>
        <v>24000</v>
      </c>
      <c r="T19" s="28">
        <f t="shared" si="3"/>
        <v>25200</v>
      </c>
      <c r="U19" s="4"/>
      <c r="V19" s="4"/>
      <c r="W19" s="4">
        <v>24000</v>
      </c>
      <c r="X19" s="4">
        <f t="shared" si="4"/>
        <v>25200</v>
      </c>
      <c r="Y19" s="4">
        <v>24480</v>
      </c>
      <c r="Z19" s="58">
        <f t="shared" si="5"/>
        <v>25680</v>
      </c>
    </row>
    <row r="20" spans="1:26" s="9" customFormat="1" ht="27" customHeight="1" thickBot="1" x14ac:dyDescent="0.3">
      <c r="A20" s="8">
        <v>17</v>
      </c>
      <c r="B20" s="64" t="s">
        <v>26</v>
      </c>
      <c r="C20" s="11" t="s">
        <v>244</v>
      </c>
      <c r="D20" s="71" t="s">
        <v>134</v>
      </c>
      <c r="E20" s="8" t="s">
        <v>5</v>
      </c>
      <c r="F20" s="4">
        <v>17190</v>
      </c>
      <c r="G20" s="4"/>
      <c r="H20" s="4">
        <v>17200</v>
      </c>
      <c r="I20" s="4">
        <v>18100</v>
      </c>
      <c r="J20" s="4">
        <f t="shared" si="0"/>
        <v>17496.666666666668</v>
      </c>
      <c r="K20" s="4">
        <f t="shared" si="1"/>
        <v>3</v>
      </c>
      <c r="L20" s="69">
        <v>14700</v>
      </c>
      <c r="M20" s="31">
        <f>+(L20-J20)/L20</f>
        <v>-0.19024943310657605</v>
      </c>
      <c r="N20" s="18">
        <v>17793.86</v>
      </c>
      <c r="O20" s="56">
        <v>21000</v>
      </c>
      <c r="P20" s="18">
        <f t="shared" si="2"/>
        <v>3503.3333333333321</v>
      </c>
      <c r="Q20" s="19">
        <f t="shared" si="6"/>
        <v>-297.1933333333327</v>
      </c>
      <c r="S20" s="4">
        <v>15990</v>
      </c>
      <c r="T20" s="28">
        <f t="shared" si="3"/>
        <v>17190</v>
      </c>
      <c r="U20" s="4"/>
      <c r="V20" s="4"/>
      <c r="W20" s="4">
        <v>16000</v>
      </c>
      <c r="X20" s="4">
        <f t="shared" si="4"/>
        <v>17200</v>
      </c>
      <c r="Y20" s="4">
        <v>16900</v>
      </c>
      <c r="Z20" s="58">
        <f t="shared" si="5"/>
        <v>18100</v>
      </c>
    </row>
    <row r="21" spans="1:26" s="9" customFormat="1" ht="27" customHeight="1" thickBot="1" x14ac:dyDescent="0.3">
      <c r="A21" s="8">
        <v>18</v>
      </c>
      <c r="B21" s="64" t="s">
        <v>27</v>
      </c>
      <c r="C21" s="11" t="s">
        <v>244</v>
      </c>
      <c r="D21" s="60" t="s">
        <v>135</v>
      </c>
      <c r="E21" s="8" t="s">
        <v>5</v>
      </c>
      <c r="F21" s="4">
        <v>27985</v>
      </c>
      <c r="G21" s="4"/>
      <c r="H21" s="4">
        <v>27200</v>
      </c>
      <c r="I21" s="4">
        <v>27720</v>
      </c>
      <c r="J21" s="4">
        <f t="shared" si="0"/>
        <v>27635</v>
      </c>
      <c r="K21" s="4">
        <f t="shared" si="1"/>
        <v>3</v>
      </c>
      <c r="L21" s="1"/>
      <c r="N21" s="18">
        <v>28382.76</v>
      </c>
      <c r="O21" s="56">
        <v>30000</v>
      </c>
      <c r="P21" s="18">
        <f t="shared" si="2"/>
        <v>2365</v>
      </c>
      <c r="Q21" s="19">
        <f t="shared" si="6"/>
        <v>-747.7599999999984</v>
      </c>
      <c r="S21" s="4">
        <v>26785</v>
      </c>
      <c r="T21" s="28">
        <f t="shared" si="3"/>
        <v>27985</v>
      </c>
      <c r="U21" s="4"/>
      <c r="V21" s="4"/>
      <c r="W21" s="4">
        <v>26000</v>
      </c>
      <c r="X21" s="4">
        <f t="shared" si="4"/>
        <v>27200</v>
      </c>
      <c r="Y21" s="4">
        <v>26520</v>
      </c>
      <c r="Z21" s="58">
        <f t="shared" si="5"/>
        <v>27720</v>
      </c>
    </row>
    <row r="22" spans="1:26" s="9" customFormat="1" ht="27" customHeight="1" thickBot="1" x14ac:dyDescent="0.3">
      <c r="A22" s="8">
        <v>19</v>
      </c>
      <c r="B22" s="64" t="s">
        <v>28</v>
      </c>
      <c r="C22" s="11" t="s">
        <v>244</v>
      </c>
      <c r="D22" s="60" t="s">
        <v>136</v>
      </c>
      <c r="E22" s="8" t="s">
        <v>5</v>
      </c>
      <c r="F22" s="4">
        <v>19200</v>
      </c>
      <c r="G22" s="4"/>
      <c r="H22" s="4">
        <v>17200</v>
      </c>
      <c r="I22" s="4">
        <v>19000</v>
      </c>
      <c r="J22" s="4">
        <f t="shared" si="0"/>
        <v>18466.666666666668</v>
      </c>
      <c r="K22" s="4">
        <f t="shared" si="1"/>
        <v>3</v>
      </c>
      <c r="L22" s="1"/>
      <c r="N22" s="18">
        <v>16507.12</v>
      </c>
      <c r="O22" s="56">
        <v>17992.7608</v>
      </c>
      <c r="P22" s="18">
        <f t="shared" si="2"/>
        <v>-473.90586666666786</v>
      </c>
      <c r="Q22" s="19">
        <f t="shared" si="6"/>
        <v>1959.5466666666689</v>
      </c>
      <c r="S22" s="4">
        <v>18000</v>
      </c>
      <c r="T22" s="28">
        <f t="shared" si="3"/>
        <v>19200</v>
      </c>
      <c r="U22" s="4"/>
      <c r="V22" s="4"/>
      <c r="W22" s="4">
        <v>16000</v>
      </c>
      <c r="X22" s="4">
        <f t="shared" si="4"/>
        <v>17200</v>
      </c>
      <c r="Y22" s="4">
        <v>17800</v>
      </c>
      <c r="Z22" s="58">
        <f t="shared" si="5"/>
        <v>19000</v>
      </c>
    </row>
    <row r="23" spans="1:26" s="9" customFormat="1" ht="27" customHeight="1" thickBot="1" x14ac:dyDescent="0.3">
      <c r="A23" s="8">
        <v>20</v>
      </c>
      <c r="B23" s="64" t="s">
        <v>29</v>
      </c>
      <c r="C23" s="11" t="s">
        <v>244</v>
      </c>
      <c r="D23" s="60" t="s">
        <v>137</v>
      </c>
      <c r="E23" s="8" t="s">
        <v>5</v>
      </c>
      <c r="F23" s="4">
        <v>19200</v>
      </c>
      <c r="G23" s="4"/>
      <c r="H23" s="4">
        <v>15200</v>
      </c>
      <c r="I23" s="4">
        <v>17520</v>
      </c>
      <c r="J23" s="4">
        <f>AVERAGE(F23:I23)</f>
        <v>17306.666666666668</v>
      </c>
      <c r="K23" s="4">
        <f t="shared" si="1"/>
        <v>3</v>
      </c>
      <c r="L23" s="1"/>
      <c r="N23" s="18">
        <v>14762.72</v>
      </c>
      <c r="O23" s="56">
        <v>16300</v>
      </c>
      <c r="P23" s="18">
        <f t="shared" si="2"/>
        <v>-1006.6666666666679</v>
      </c>
      <c r="Q23" s="19">
        <f t="shared" si="6"/>
        <v>2543.9466666666685</v>
      </c>
      <c r="S23" s="4">
        <f>9000*2</f>
        <v>18000</v>
      </c>
      <c r="T23" s="28">
        <f t="shared" si="3"/>
        <v>19200</v>
      </c>
      <c r="U23" s="4"/>
      <c r="V23" s="4"/>
      <c r="W23" s="4">
        <v>14000</v>
      </c>
      <c r="X23" s="4">
        <f t="shared" si="4"/>
        <v>15200</v>
      </c>
      <c r="Y23" s="4">
        <v>16320</v>
      </c>
      <c r="Z23" s="58">
        <f t="shared" si="5"/>
        <v>17520</v>
      </c>
    </row>
    <row r="24" spans="1:26" s="9" customFormat="1" ht="27" customHeight="1" thickBot="1" x14ac:dyDescent="0.3">
      <c r="A24" s="8">
        <v>21</v>
      </c>
      <c r="B24" s="64" t="s">
        <v>30</v>
      </c>
      <c r="C24" s="11"/>
      <c r="D24" s="60" t="s">
        <v>138</v>
      </c>
      <c r="E24" s="8" t="s">
        <v>31</v>
      </c>
      <c r="F24" s="4">
        <v>833</v>
      </c>
      <c r="G24" s="4"/>
      <c r="H24" s="4">
        <v>650</v>
      </c>
      <c r="I24" s="4">
        <v>764</v>
      </c>
      <c r="J24" s="4">
        <f t="shared" si="0"/>
        <v>749</v>
      </c>
      <c r="K24" s="4">
        <f t="shared" si="1"/>
        <v>3</v>
      </c>
      <c r="L24" s="1"/>
      <c r="N24" s="18">
        <v>708.54</v>
      </c>
      <c r="O24" s="56">
        <v>850</v>
      </c>
      <c r="P24" s="18">
        <f t="shared" si="2"/>
        <v>101</v>
      </c>
      <c r="Q24" s="19">
        <f t="shared" si="6"/>
        <v>40.460000000000036</v>
      </c>
      <c r="S24" s="4">
        <v>833</v>
      </c>
      <c r="T24" s="4"/>
      <c r="U24" s="4"/>
      <c r="V24" s="4"/>
      <c r="W24" s="4">
        <v>650</v>
      </c>
      <c r="X24" s="4"/>
      <c r="Y24" s="4">
        <v>763.745</v>
      </c>
      <c r="Z24" s="65"/>
    </row>
    <row r="25" spans="1:26" s="9" customFormat="1" ht="30" customHeight="1" thickBot="1" x14ac:dyDescent="0.3">
      <c r="A25" s="8">
        <v>22</v>
      </c>
      <c r="B25" s="64" t="s">
        <v>32</v>
      </c>
      <c r="C25" s="11" t="s">
        <v>244</v>
      </c>
      <c r="D25" s="60" t="s">
        <v>139</v>
      </c>
      <c r="E25" s="8" t="s">
        <v>5</v>
      </c>
      <c r="F25" s="4">
        <v>34100</v>
      </c>
      <c r="G25" s="4"/>
      <c r="H25" s="4">
        <v>33200</v>
      </c>
      <c r="I25" s="4">
        <v>34299</v>
      </c>
      <c r="J25" s="4">
        <f t="shared" si="0"/>
        <v>33866.333333333336</v>
      </c>
      <c r="K25" s="4">
        <f t="shared" si="1"/>
        <v>3</v>
      </c>
      <c r="L25" s="1"/>
      <c r="N25" s="18">
        <v>42436.94</v>
      </c>
      <c r="O25" s="56">
        <v>44500</v>
      </c>
      <c r="P25" s="18">
        <f t="shared" si="2"/>
        <v>10633.666666666664</v>
      </c>
      <c r="Q25" s="19">
        <f t="shared" si="6"/>
        <v>-8570.6066666666666</v>
      </c>
      <c r="S25" s="4">
        <f>16450*2</f>
        <v>32900</v>
      </c>
      <c r="T25" s="28">
        <f t="shared" ref="T25:T37" si="8">+S25+AB$2</f>
        <v>34100</v>
      </c>
      <c r="U25" s="4"/>
      <c r="V25" s="4"/>
      <c r="W25" s="4">
        <v>32000</v>
      </c>
      <c r="X25" s="4">
        <f t="shared" ref="X25:X37" si="9">+W25+AB$2</f>
        <v>33200</v>
      </c>
      <c r="Y25" s="4">
        <v>33099</v>
      </c>
      <c r="Z25" s="58">
        <f t="shared" ref="Z25:Z37" si="10">+Y25+AB$2</f>
        <v>34299</v>
      </c>
    </row>
    <row r="26" spans="1:26" s="9" customFormat="1" ht="27" customHeight="1" thickBot="1" x14ac:dyDescent="0.3">
      <c r="A26" s="8">
        <v>23</v>
      </c>
      <c r="B26" s="64" t="s">
        <v>33</v>
      </c>
      <c r="C26" s="11" t="s">
        <v>244</v>
      </c>
      <c r="D26" s="60" t="s">
        <v>140</v>
      </c>
      <c r="E26" s="8" t="s">
        <v>5</v>
      </c>
      <c r="F26" s="4">
        <v>45200</v>
      </c>
      <c r="G26" s="4"/>
      <c r="H26" s="4">
        <v>37200</v>
      </c>
      <c r="I26" s="4">
        <v>42400</v>
      </c>
      <c r="J26" s="4">
        <f t="shared" si="0"/>
        <v>41600</v>
      </c>
      <c r="K26" s="4">
        <f t="shared" si="1"/>
        <v>3</v>
      </c>
      <c r="L26" s="1"/>
      <c r="N26" s="18">
        <v>45637.62</v>
      </c>
      <c r="O26" s="56">
        <v>47800</v>
      </c>
      <c r="P26" s="18">
        <f t="shared" si="2"/>
        <v>6200</v>
      </c>
      <c r="Q26" s="19">
        <f t="shared" si="6"/>
        <v>-4037.6200000000026</v>
      </c>
      <c r="S26" s="4">
        <f>22000*2</f>
        <v>44000</v>
      </c>
      <c r="T26" s="28">
        <f t="shared" si="8"/>
        <v>45200</v>
      </c>
      <c r="U26" s="4"/>
      <c r="V26" s="4"/>
      <c r="W26" s="4">
        <v>36000</v>
      </c>
      <c r="X26" s="4">
        <f t="shared" si="9"/>
        <v>37200</v>
      </c>
      <c r="Y26" s="4">
        <v>41200</v>
      </c>
      <c r="Z26" s="58">
        <f t="shared" si="10"/>
        <v>42400</v>
      </c>
    </row>
    <row r="27" spans="1:26" s="9" customFormat="1" ht="27" customHeight="1" thickBot="1" x14ac:dyDescent="0.3">
      <c r="A27" s="8">
        <v>24</v>
      </c>
      <c r="B27" s="64" t="s">
        <v>34</v>
      </c>
      <c r="C27" s="11" t="s">
        <v>244</v>
      </c>
      <c r="D27" s="59" t="s">
        <v>141</v>
      </c>
      <c r="E27" s="8" t="s">
        <v>5</v>
      </c>
      <c r="F27" s="4">
        <v>8700</v>
      </c>
      <c r="G27" s="4"/>
      <c r="H27" s="4">
        <v>9200</v>
      </c>
      <c r="I27" s="4">
        <v>8238</v>
      </c>
      <c r="J27" s="4">
        <f t="shared" si="0"/>
        <v>8712.6666666666661</v>
      </c>
      <c r="K27" s="4">
        <f t="shared" si="1"/>
        <v>3</v>
      </c>
      <c r="L27" s="1"/>
      <c r="N27" s="18">
        <v>8709.26</v>
      </c>
      <c r="O27" s="56">
        <v>11700</v>
      </c>
      <c r="P27" s="18">
        <f t="shared" si="2"/>
        <v>2987.3333333333339</v>
      </c>
      <c r="Q27" s="19">
        <f t="shared" si="6"/>
        <v>3.4066666666658421</v>
      </c>
      <c r="S27" s="4">
        <v>7500</v>
      </c>
      <c r="T27" s="28">
        <f t="shared" si="8"/>
        <v>8700</v>
      </c>
      <c r="U27" s="4"/>
      <c r="V27" s="4"/>
      <c r="W27" s="4">
        <v>8000</v>
      </c>
      <c r="X27" s="4">
        <f t="shared" si="9"/>
        <v>9200</v>
      </c>
      <c r="Y27" s="4">
        <v>7038</v>
      </c>
      <c r="Z27" s="58">
        <f t="shared" si="10"/>
        <v>8238</v>
      </c>
    </row>
    <row r="28" spans="1:26" s="9" customFormat="1" ht="27" customHeight="1" thickBot="1" x14ac:dyDescent="0.3">
      <c r="A28" s="8">
        <v>25</v>
      </c>
      <c r="B28" s="64" t="s">
        <v>35</v>
      </c>
      <c r="C28" s="11" t="s">
        <v>244</v>
      </c>
      <c r="D28" s="60" t="s">
        <v>142</v>
      </c>
      <c r="E28" s="8" t="s">
        <v>5</v>
      </c>
      <c r="F28" s="4">
        <v>27200</v>
      </c>
      <c r="G28" s="4"/>
      <c r="H28" s="4">
        <v>25200</v>
      </c>
      <c r="I28" s="4">
        <v>25920</v>
      </c>
      <c r="J28" s="4">
        <f t="shared" si="0"/>
        <v>26106.666666666668</v>
      </c>
      <c r="K28" s="4">
        <f t="shared" si="1"/>
        <v>3</v>
      </c>
      <c r="L28" s="1"/>
      <c r="N28" s="18">
        <v>27431.18</v>
      </c>
      <c r="O28" s="56">
        <v>29899.986200000003</v>
      </c>
      <c r="P28" s="18">
        <f t="shared" si="2"/>
        <v>3793.3195333333351</v>
      </c>
      <c r="Q28" s="19">
        <f t="shared" si="6"/>
        <v>-1324.5133333333324</v>
      </c>
      <c r="S28" s="4">
        <v>26000</v>
      </c>
      <c r="T28" s="28">
        <f t="shared" si="8"/>
        <v>27200</v>
      </c>
      <c r="U28" s="4"/>
      <c r="V28" s="4"/>
      <c r="W28" s="4">
        <v>24000</v>
      </c>
      <c r="X28" s="4">
        <f t="shared" si="9"/>
        <v>25200</v>
      </c>
      <c r="Y28" s="4">
        <v>24720</v>
      </c>
      <c r="Z28" s="58">
        <f t="shared" si="10"/>
        <v>25920</v>
      </c>
    </row>
    <row r="29" spans="1:26" s="9" customFormat="1" ht="27" customHeight="1" thickBot="1" x14ac:dyDescent="0.3">
      <c r="A29" s="8">
        <v>26</v>
      </c>
      <c r="B29" s="64" t="s">
        <v>36</v>
      </c>
      <c r="C29" s="11" t="s">
        <v>244</v>
      </c>
      <c r="D29" s="71" t="s">
        <v>143</v>
      </c>
      <c r="E29" s="8" t="s">
        <v>5</v>
      </c>
      <c r="F29" s="4">
        <v>16200</v>
      </c>
      <c r="G29" s="4"/>
      <c r="H29" s="4">
        <v>17200</v>
      </c>
      <c r="I29" s="4">
        <v>17520</v>
      </c>
      <c r="J29" s="4">
        <f t="shared" si="0"/>
        <v>16973.333333333332</v>
      </c>
      <c r="K29" s="4">
        <f t="shared" si="1"/>
        <v>3</v>
      </c>
      <c r="L29" s="69">
        <v>15000</v>
      </c>
      <c r="M29" s="31">
        <f>+(L29-J29)/L29</f>
        <v>-0.13155555555555548</v>
      </c>
      <c r="N29" s="18">
        <v>18330.900000000001</v>
      </c>
      <c r="O29" s="56">
        <v>21263.844000000001</v>
      </c>
      <c r="P29" s="18">
        <f t="shared" si="2"/>
        <v>4290.5106666666688</v>
      </c>
      <c r="Q29" s="19">
        <f t="shared" si="6"/>
        <v>-1357.5666666666693</v>
      </c>
      <c r="S29" s="4">
        <v>15000</v>
      </c>
      <c r="T29" s="28">
        <f t="shared" si="8"/>
        <v>16200</v>
      </c>
      <c r="U29" s="4"/>
      <c r="V29" s="4"/>
      <c r="W29" s="4">
        <v>16000</v>
      </c>
      <c r="X29" s="4">
        <f t="shared" si="9"/>
        <v>17200</v>
      </c>
      <c r="Y29" s="4">
        <v>16320</v>
      </c>
      <c r="Z29" s="58">
        <f t="shared" si="10"/>
        <v>17520</v>
      </c>
    </row>
    <row r="30" spans="1:26" s="9" customFormat="1" ht="27" customHeight="1" thickBot="1" x14ac:dyDescent="0.3">
      <c r="A30" s="8">
        <v>27</v>
      </c>
      <c r="B30" s="64" t="s">
        <v>37</v>
      </c>
      <c r="C30" s="11" t="s">
        <v>244</v>
      </c>
      <c r="D30" s="60" t="s">
        <v>144</v>
      </c>
      <c r="E30" s="8" t="s">
        <v>5</v>
      </c>
      <c r="F30" s="4">
        <v>11190</v>
      </c>
      <c r="G30" s="4"/>
      <c r="H30" s="4">
        <v>11200</v>
      </c>
      <c r="I30" s="4">
        <v>11400</v>
      </c>
      <c r="J30" s="4">
        <f t="shared" si="0"/>
        <v>11263.333333333334</v>
      </c>
      <c r="K30" s="4">
        <f t="shared" si="1"/>
        <v>3</v>
      </c>
      <c r="L30" s="1"/>
      <c r="N30" s="18">
        <v>10426.219999999999</v>
      </c>
      <c r="O30" s="56">
        <v>11364.5798</v>
      </c>
      <c r="P30" s="18">
        <f t="shared" si="2"/>
        <v>101.24646666666558</v>
      </c>
      <c r="Q30" s="19">
        <f t="shared" si="6"/>
        <v>837.11333333333459</v>
      </c>
      <c r="S30" s="4">
        <v>9990</v>
      </c>
      <c r="T30" s="28">
        <f t="shared" si="8"/>
        <v>11190</v>
      </c>
      <c r="U30" s="4"/>
      <c r="V30" s="4"/>
      <c r="W30" s="4">
        <v>10000</v>
      </c>
      <c r="X30" s="4">
        <f t="shared" si="9"/>
        <v>11200</v>
      </c>
      <c r="Y30" s="4">
        <v>10200</v>
      </c>
      <c r="Z30" s="58">
        <f t="shared" si="10"/>
        <v>11400</v>
      </c>
    </row>
    <row r="31" spans="1:26" s="9" customFormat="1" ht="30.75" thickBot="1" x14ac:dyDescent="0.3">
      <c r="A31" s="8">
        <v>28</v>
      </c>
      <c r="B31" s="64" t="s">
        <v>38</v>
      </c>
      <c r="C31" s="11" t="s">
        <v>244</v>
      </c>
      <c r="D31" s="71" t="s">
        <v>145</v>
      </c>
      <c r="E31" s="8" t="s">
        <v>5</v>
      </c>
      <c r="F31" s="4">
        <v>13180</v>
      </c>
      <c r="G31" s="4"/>
      <c r="H31" s="4">
        <v>15600</v>
      </c>
      <c r="I31" s="4">
        <v>14653.800000000001</v>
      </c>
      <c r="J31" s="4">
        <f t="shared" si="0"/>
        <v>14477.933333333334</v>
      </c>
      <c r="K31" s="4">
        <f t="shared" si="1"/>
        <v>3</v>
      </c>
      <c r="L31" s="69">
        <v>17800</v>
      </c>
      <c r="M31" s="70">
        <f>+(L31-J31)/L31</f>
        <v>0.18663295880149808</v>
      </c>
      <c r="N31" s="18">
        <v>15412.46</v>
      </c>
      <c r="O31" s="56">
        <v>17100</v>
      </c>
      <c r="P31" s="18">
        <f t="shared" si="2"/>
        <v>2622.0666666666657</v>
      </c>
      <c r="Q31" s="19">
        <f t="shared" si="6"/>
        <v>-934.52666666666482</v>
      </c>
      <c r="S31" s="4">
        <f>5990*2</f>
        <v>11980</v>
      </c>
      <c r="T31" s="28">
        <f t="shared" si="8"/>
        <v>13180</v>
      </c>
      <c r="U31" s="4"/>
      <c r="V31" s="4"/>
      <c r="W31" s="4">
        <v>14400</v>
      </c>
      <c r="X31" s="4">
        <f t="shared" si="9"/>
        <v>15600</v>
      </c>
      <c r="Y31" s="4">
        <v>13453.800000000001</v>
      </c>
      <c r="Z31" s="58">
        <f t="shared" si="10"/>
        <v>14653.800000000001</v>
      </c>
    </row>
    <row r="32" spans="1:26" s="9" customFormat="1" ht="27" customHeight="1" thickBot="1" x14ac:dyDescent="0.3">
      <c r="A32" s="8">
        <v>29</v>
      </c>
      <c r="B32" s="64" t="s">
        <v>39</v>
      </c>
      <c r="C32" s="11" t="s">
        <v>244</v>
      </c>
      <c r="D32" s="60" t="s">
        <v>146</v>
      </c>
      <c r="E32" s="8" t="s">
        <v>5</v>
      </c>
      <c r="F32" s="4">
        <v>17000</v>
      </c>
      <c r="G32" s="4"/>
      <c r="H32" s="4">
        <v>18150</v>
      </c>
      <c r="I32" s="4">
        <v>18200</v>
      </c>
      <c r="J32" s="4">
        <f t="shared" si="0"/>
        <v>17783.333333333332</v>
      </c>
      <c r="K32" s="4">
        <f t="shared" si="1"/>
        <v>3</v>
      </c>
      <c r="L32" s="1"/>
      <c r="N32" s="18">
        <v>17102.96</v>
      </c>
      <c r="O32" s="56">
        <v>19400</v>
      </c>
      <c r="P32" s="18">
        <f t="shared" si="2"/>
        <v>1616.6666666666679</v>
      </c>
      <c r="Q32" s="19">
        <f t="shared" si="6"/>
        <v>680.37333333333299</v>
      </c>
      <c r="S32" s="4">
        <v>15800</v>
      </c>
      <c r="T32" s="28">
        <f t="shared" si="8"/>
        <v>17000</v>
      </c>
      <c r="U32" s="4"/>
      <c r="V32" s="4"/>
      <c r="W32" s="4">
        <v>16950</v>
      </c>
      <c r="X32" s="4">
        <f t="shared" si="9"/>
        <v>18150</v>
      </c>
      <c r="Y32" s="4">
        <v>17000</v>
      </c>
      <c r="Z32" s="58">
        <f t="shared" si="10"/>
        <v>18200</v>
      </c>
    </row>
    <row r="33" spans="1:26" s="9" customFormat="1" ht="27" customHeight="1" thickBot="1" x14ac:dyDescent="0.3">
      <c r="A33" s="8">
        <v>30</v>
      </c>
      <c r="B33" s="64" t="s">
        <v>40</v>
      </c>
      <c r="C33" s="11" t="s">
        <v>244</v>
      </c>
      <c r="D33" s="60" t="s">
        <v>147</v>
      </c>
      <c r="E33" s="8" t="s">
        <v>5</v>
      </c>
      <c r="F33" s="4">
        <v>12516</v>
      </c>
      <c r="G33" s="4"/>
      <c r="H33" s="4">
        <v>12200</v>
      </c>
      <c r="I33" s="4">
        <v>12581.16</v>
      </c>
      <c r="J33" s="4">
        <f t="shared" si="0"/>
        <v>12432.386666666667</v>
      </c>
      <c r="K33" s="4">
        <f t="shared" si="1"/>
        <v>3</v>
      </c>
      <c r="L33" s="1"/>
      <c r="N33" s="18">
        <v>12200.02</v>
      </c>
      <c r="O33" s="56">
        <v>14000</v>
      </c>
      <c r="P33" s="18">
        <f t="shared" si="2"/>
        <v>1567.6133333333328</v>
      </c>
      <c r="Q33" s="19">
        <f t="shared" si="6"/>
        <v>232.36666666666679</v>
      </c>
      <c r="S33" s="4">
        <f>5658*2</f>
        <v>11316</v>
      </c>
      <c r="T33" s="28">
        <f t="shared" si="8"/>
        <v>12516</v>
      </c>
      <c r="U33" s="4"/>
      <c r="V33" s="4"/>
      <c r="W33" s="4">
        <v>11000</v>
      </c>
      <c r="X33" s="4">
        <f t="shared" si="9"/>
        <v>12200</v>
      </c>
      <c r="Y33" s="4">
        <v>11381.16</v>
      </c>
      <c r="Z33" s="58">
        <f t="shared" si="10"/>
        <v>12581.16</v>
      </c>
    </row>
    <row r="34" spans="1:26" s="9" customFormat="1" ht="27" customHeight="1" thickBot="1" x14ac:dyDescent="0.3">
      <c r="A34" s="8">
        <v>31</v>
      </c>
      <c r="B34" s="64" t="s">
        <v>41</v>
      </c>
      <c r="C34" s="11" t="s">
        <v>244</v>
      </c>
      <c r="D34" s="60" t="s">
        <v>148</v>
      </c>
      <c r="E34" s="8" t="s">
        <v>5</v>
      </c>
      <c r="F34" s="4">
        <v>11180</v>
      </c>
      <c r="G34" s="4"/>
      <c r="H34" s="4">
        <v>14200</v>
      </c>
      <c r="I34" s="4">
        <v>13034.7</v>
      </c>
      <c r="J34" s="4">
        <f t="shared" si="0"/>
        <v>12804.9</v>
      </c>
      <c r="K34" s="4">
        <f t="shared" si="1"/>
        <v>3</v>
      </c>
      <c r="L34" s="1"/>
      <c r="N34" s="18">
        <v>14046.34</v>
      </c>
      <c r="O34" s="56">
        <v>16293.7544</v>
      </c>
      <c r="P34" s="18">
        <f t="shared" si="2"/>
        <v>3488.8544000000002</v>
      </c>
      <c r="Q34" s="19">
        <f t="shared" si="6"/>
        <v>-1241.4400000000005</v>
      </c>
      <c r="S34" s="4">
        <f>4990*2</f>
        <v>9980</v>
      </c>
      <c r="T34" s="28">
        <f t="shared" si="8"/>
        <v>11180</v>
      </c>
      <c r="U34" s="4"/>
      <c r="V34" s="4"/>
      <c r="W34" s="4">
        <v>13000</v>
      </c>
      <c r="X34" s="4">
        <f t="shared" si="9"/>
        <v>14200</v>
      </c>
      <c r="Y34" s="4">
        <v>11834.7</v>
      </c>
      <c r="Z34" s="58">
        <f t="shared" si="10"/>
        <v>13034.7</v>
      </c>
    </row>
    <row r="35" spans="1:26" s="9" customFormat="1" ht="27" customHeight="1" thickBot="1" x14ac:dyDescent="0.3">
      <c r="A35" s="8">
        <v>32</v>
      </c>
      <c r="B35" s="64" t="s">
        <v>42</v>
      </c>
      <c r="C35" s="11" t="s">
        <v>244</v>
      </c>
      <c r="D35" s="60" t="s">
        <v>149</v>
      </c>
      <c r="E35" s="8" t="s">
        <v>5</v>
      </c>
      <c r="F35" s="4">
        <v>40900</v>
      </c>
      <c r="G35" s="4"/>
      <c r="H35" s="4">
        <v>33200</v>
      </c>
      <c r="I35" s="4">
        <v>37767</v>
      </c>
      <c r="J35" s="4">
        <f t="shared" si="0"/>
        <v>37289</v>
      </c>
      <c r="K35" s="4">
        <f t="shared" si="1"/>
        <v>3</v>
      </c>
      <c r="L35" s="1"/>
      <c r="N35" s="18">
        <v>42255.64</v>
      </c>
      <c r="O35" s="56">
        <v>44300</v>
      </c>
      <c r="P35" s="18">
        <f t="shared" si="2"/>
        <v>7011</v>
      </c>
      <c r="Q35" s="19">
        <f t="shared" si="6"/>
        <v>-4966.6399999999994</v>
      </c>
      <c r="S35" s="4">
        <v>39700</v>
      </c>
      <c r="T35" s="28">
        <f t="shared" si="8"/>
        <v>40900</v>
      </c>
      <c r="U35" s="4"/>
      <c r="V35" s="4"/>
      <c r="W35" s="4">
        <v>32000</v>
      </c>
      <c r="X35" s="4">
        <f t="shared" si="9"/>
        <v>33200</v>
      </c>
      <c r="Y35" s="4">
        <v>36567</v>
      </c>
      <c r="Z35" s="58">
        <f t="shared" si="10"/>
        <v>37767</v>
      </c>
    </row>
    <row r="36" spans="1:26" s="9" customFormat="1" ht="27" customHeight="1" thickBot="1" x14ac:dyDescent="0.3">
      <c r="A36" s="8">
        <v>33</v>
      </c>
      <c r="B36" s="64" t="s">
        <v>43</v>
      </c>
      <c r="C36" s="11" t="s">
        <v>244</v>
      </c>
      <c r="D36" s="60" t="s">
        <v>150</v>
      </c>
      <c r="E36" s="8" t="s">
        <v>5</v>
      </c>
      <c r="F36" s="4">
        <v>29100</v>
      </c>
      <c r="G36" s="4"/>
      <c r="H36" s="4">
        <v>25200</v>
      </c>
      <c r="I36" s="4">
        <v>27928.5</v>
      </c>
      <c r="J36" s="4">
        <f t="shared" si="0"/>
        <v>27409.5</v>
      </c>
      <c r="K36" s="4">
        <f t="shared" si="1"/>
        <v>3</v>
      </c>
      <c r="L36" s="1"/>
      <c r="N36" s="18">
        <v>28498.399999999998</v>
      </c>
      <c r="O36" s="56">
        <v>33058.143999999993</v>
      </c>
      <c r="P36" s="18">
        <f t="shared" si="2"/>
        <v>5648.643999999993</v>
      </c>
      <c r="Q36" s="19">
        <f t="shared" si="6"/>
        <v>-1088.8999999999978</v>
      </c>
      <c r="S36" s="4">
        <v>27900</v>
      </c>
      <c r="T36" s="28">
        <f t="shared" si="8"/>
        <v>29100</v>
      </c>
      <c r="U36" s="4"/>
      <c r="V36" s="4"/>
      <c r="W36" s="4">
        <v>24000</v>
      </c>
      <c r="X36" s="4">
        <f t="shared" si="9"/>
        <v>25200</v>
      </c>
      <c r="Y36" s="4">
        <v>26728.5</v>
      </c>
      <c r="Z36" s="58">
        <f t="shared" si="10"/>
        <v>27928.5</v>
      </c>
    </row>
    <row r="37" spans="1:26" s="9" customFormat="1" ht="27" customHeight="1" thickBot="1" x14ac:dyDescent="0.3">
      <c r="A37" s="8">
        <v>34</v>
      </c>
      <c r="B37" s="64" t="s">
        <v>44</v>
      </c>
      <c r="C37" s="11" t="s">
        <v>244</v>
      </c>
      <c r="D37" s="60" t="s">
        <v>151</v>
      </c>
      <c r="E37" s="8" t="s">
        <v>5</v>
      </c>
      <c r="F37" s="4">
        <v>17080</v>
      </c>
      <c r="G37" s="4"/>
      <c r="H37" s="4">
        <v>16800</v>
      </c>
      <c r="I37" s="4">
        <v>17397.599999999999</v>
      </c>
      <c r="J37" s="4">
        <f t="shared" si="0"/>
        <v>17092.533333333333</v>
      </c>
      <c r="K37" s="4">
        <f t="shared" si="1"/>
        <v>3</v>
      </c>
      <c r="L37" s="1"/>
      <c r="N37" s="18">
        <v>11052.44</v>
      </c>
      <c r="O37" s="56">
        <v>11600</v>
      </c>
      <c r="P37" s="18">
        <f t="shared" si="2"/>
        <v>-5492.5333333333328</v>
      </c>
      <c r="Q37" s="19">
        <f t="shared" si="6"/>
        <v>6040.0933333333323</v>
      </c>
      <c r="S37" s="4">
        <f>7940*2</f>
        <v>15880</v>
      </c>
      <c r="T37" s="28">
        <f t="shared" si="8"/>
        <v>17080</v>
      </c>
      <c r="U37" s="4"/>
      <c r="V37" s="4"/>
      <c r="W37" s="4">
        <v>15600</v>
      </c>
      <c r="X37" s="4">
        <f t="shared" si="9"/>
        <v>16800</v>
      </c>
      <c r="Y37" s="4">
        <v>16197.6</v>
      </c>
      <c r="Z37" s="58">
        <f t="shared" si="10"/>
        <v>17397.599999999999</v>
      </c>
    </row>
    <row r="38" spans="1:26" s="9" customFormat="1" ht="27" customHeight="1" thickBot="1" x14ac:dyDescent="0.3">
      <c r="A38" s="8">
        <v>35</v>
      </c>
      <c r="B38" s="64" t="s">
        <v>45</v>
      </c>
      <c r="C38" s="11" t="s">
        <v>245</v>
      </c>
      <c r="D38" s="59" t="s">
        <v>45</v>
      </c>
      <c r="E38" s="8" t="s">
        <v>5</v>
      </c>
      <c r="F38" s="4">
        <v>9800</v>
      </c>
      <c r="G38" s="4">
        <v>8600</v>
      </c>
      <c r="H38" s="4">
        <v>10600</v>
      </c>
      <c r="I38" s="4">
        <v>9870</v>
      </c>
      <c r="J38" s="4">
        <f t="shared" si="0"/>
        <v>9717.5</v>
      </c>
      <c r="K38" s="4">
        <f t="shared" si="1"/>
        <v>4</v>
      </c>
      <c r="L38" s="1"/>
      <c r="N38" s="18">
        <v>9300.2000000000007</v>
      </c>
      <c r="O38" s="56">
        <v>9800</v>
      </c>
      <c r="P38" s="18">
        <f t="shared" si="2"/>
        <v>82.5</v>
      </c>
      <c r="Q38" s="19">
        <f t="shared" si="6"/>
        <v>417.29999999999927</v>
      </c>
      <c r="S38" s="4">
        <v>9200</v>
      </c>
      <c r="T38" s="4">
        <f>+S38+AC$2</f>
        <v>9800</v>
      </c>
      <c r="U38" s="4">
        <v>8000</v>
      </c>
      <c r="V38" s="4">
        <f>+U38+AC$2</f>
        <v>8600</v>
      </c>
      <c r="W38" s="4">
        <v>10000</v>
      </c>
      <c r="X38" s="4">
        <f>+W38+AC$2</f>
        <v>10600</v>
      </c>
      <c r="Y38" s="4">
        <v>9270</v>
      </c>
      <c r="Z38" s="58">
        <f>+Y38+AC$2</f>
        <v>9870</v>
      </c>
    </row>
    <row r="39" spans="1:26" s="9" customFormat="1" ht="27" customHeight="1" thickBot="1" x14ac:dyDescent="0.3">
      <c r="A39" s="8">
        <v>36</v>
      </c>
      <c r="B39" s="64" t="s">
        <v>46</v>
      </c>
      <c r="C39" s="11" t="s">
        <v>245</v>
      </c>
      <c r="D39" s="60" t="s">
        <v>46</v>
      </c>
      <c r="E39" s="8" t="s">
        <v>5</v>
      </c>
      <c r="F39" s="4"/>
      <c r="G39" s="4">
        <v>14600</v>
      </c>
      <c r="H39" s="4">
        <v>14600</v>
      </c>
      <c r="I39" s="4">
        <v>14880</v>
      </c>
      <c r="J39" s="4">
        <f t="shared" si="0"/>
        <v>14693.333333333334</v>
      </c>
      <c r="K39" s="4">
        <f t="shared" si="1"/>
        <v>3</v>
      </c>
      <c r="L39" s="1"/>
      <c r="N39" s="18">
        <v>14444.22</v>
      </c>
      <c r="O39" s="56">
        <v>15450</v>
      </c>
      <c r="P39" s="18">
        <f t="shared" si="2"/>
        <v>756.66666666666606</v>
      </c>
      <c r="Q39" s="19">
        <f t="shared" si="6"/>
        <v>249.11333333333459</v>
      </c>
      <c r="S39" s="4"/>
      <c r="T39" s="4"/>
      <c r="U39" s="4">
        <v>14000</v>
      </c>
      <c r="V39" s="4">
        <f t="shared" ref="V39:V79" si="11">+U39+AC$2</f>
        <v>14600</v>
      </c>
      <c r="W39" s="4">
        <v>14000</v>
      </c>
      <c r="X39" s="4">
        <f t="shared" ref="X39:X79" si="12">+W39+AC$2</f>
        <v>14600</v>
      </c>
      <c r="Y39" s="4">
        <v>14280</v>
      </c>
      <c r="Z39" s="58">
        <f t="shared" ref="Z39:Z79" si="13">+Y39+AC$2</f>
        <v>14880</v>
      </c>
    </row>
    <row r="40" spans="1:26" s="9" customFormat="1" ht="27" customHeight="1" thickBot="1" x14ac:dyDescent="0.3">
      <c r="A40" s="8">
        <v>37</v>
      </c>
      <c r="B40" s="64" t="s">
        <v>47</v>
      </c>
      <c r="C40" s="11" t="s">
        <v>245</v>
      </c>
      <c r="D40" s="60" t="s">
        <v>47</v>
      </c>
      <c r="E40" s="8" t="s">
        <v>5</v>
      </c>
      <c r="F40" s="4">
        <v>3600</v>
      </c>
      <c r="G40" s="4">
        <v>4600</v>
      </c>
      <c r="H40" s="4"/>
      <c r="I40" s="4">
        <v>4720</v>
      </c>
      <c r="J40" s="4">
        <f t="shared" si="0"/>
        <v>4306.666666666667</v>
      </c>
      <c r="K40" s="4">
        <f t="shared" si="1"/>
        <v>3</v>
      </c>
      <c r="L40" s="1"/>
      <c r="N40" s="18">
        <v>4065.04</v>
      </c>
      <c r="O40" s="56">
        <v>4600</v>
      </c>
      <c r="P40" s="18">
        <f t="shared" si="2"/>
        <v>293.33333333333303</v>
      </c>
      <c r="Q40" s="19">
        <f t="shared" si="6"/>
        <v>241.62666666666701</v>
      </c>
      <c r="S40" s="4">
        <v>3000</v>
      </c>
      <c r="T40" s="4">
        <f t="shared" ref="T40:T79" si="14">+S40+AC$2</f>
        <v>3600</v>
      </c>
      <c r="U40" s="4">
        <f>8000/2</f>
        <v>4000</v>
      </c>
      <c r="V40" s="4">
        <f t="shared" si="11"/>
        <v>4600</v>
      </c>
      <c r="W40" s="4"/>
      <c r="X40" s="4"/>
      <c r="Y40" s="4">
        <f>8240/2</f>
        <v>4120</v>
      </c>
      <c r="Z40" s="58">
        <f t="shared" si="13"/>
        <v>4720</v>
      </c>
    </row>
    <row r="41" spans="1:26" s="9" customFormat="1" ht="27" customHeight="1" thickBot="1" x14ac:dyDescent="0.3">
      <c r="A41" s="8">
        <v>38</v>
      </c>
      <c r="B41" s="64" t="s">
        <v>48</v>
      </c>
      <c r="C41" s="11" t="s">
        <v>245</v>
      </c>
      <c r="D41" s="60" t="s">
        <v>48</v>
      </c>
      <c r="E41" s="8" t="s">
        <v>5</v>
      </c>
      <c r="F41" s="4">
        <v>7100</v>
      </c>
      <c r="G41" s="4">
        <v>6600</v>
      </c>
      <c r="H41" s="4">
        <v>6600</v>
      </c>
      <c r="I41" s="4">
        <v>6900</v>
      </c>
      <c r="J41" s="4">
        <f t="shared" si="0"/>
        <v>6800</v>
      </c>
      <c r="K41" s="4">
        <f t="shared" si="1"/>
        <v>4</v>
      </c>
      <c r="L41" s="1"/>
      <c r="N41" s="18">
        <v>6070.12</v>
      </c>
      <c r="O41" s="56">
        <v>6500</v>
      </c>
      <c r="P41" s="18">
        <f t="shared" si="2"/>
        <v>-300</v>
      </c>
      <c r="Q41" s="19">
        <f t="shared" si="6"/>
        <v>729.88000000000011</v>
      </c>
      <c r="S41" s="4">
        <v>6500</v>
      </c>
      <c r="T41" s="4">
        <f t="shared" si="14"/>
        <v>7100</v>
      </c>
      <c r="U41" s="4">
        <v>6000</v>
      </c>
      <c r="V41" s="4">
        <f t="shared" si="11"/>
        <v>6600</v>
      </c>
      <c r="W41" s="4">
        <v>6000</v>
      </c>
      <c r="X41" s="4">
        <f t="shared" si="12"/>
        <v>6600</v>
      </c>
      <c r="Y41" s="4">
        <v>6300</v>
      </c>
      <c r="Z41" s="58">
        <f t="shared" si="13"/>
        <v>6900</v>
      </c>
    </row>
    <row r="42" spans="1:26" s="9" customFormat="1" ht="27" customHeight="1" thickBot="1" x14ac:dyDescent="0.3">
      <c r="A42" s="8">
        <v>39</v>
      </c>
      <c r="B42" s="64" t="s">
        <v>49</v>
      </c>
      <c r="C42" s="11" t="s">
        <v>245</v>
      </c>
      <c r="D42" s="60" t="s">
        <v>153</v>
      </c>
      <c r="E42" s="8" t="s">
        <v>5</v>
      </c>
      <c r="F42" s="4">
        <v>20600</v>
      </c>
      <c r="G42" s="4">
        <v>20600</v>
      </c>
      <c r="H42" s="4"/>
      <c r="I42" s="4">
        <v>21200</v>
      </c>
      <c r="J42" s="4">
        <f t="shared" si="0"/>
        <v>20800</v>
      </c>
      <c r="K42" s="4">
        <f t="shared" si="1"/>
        <v>3</v>
      </c>
      <c r="L42" s="1"/>
      <c r="N42" s="18">
        <v>17791.900000000001</v>
      </c>
      <c r="O42" s="56">
        <v>18681.495000000003</v>
      </c>
      <c r="P42" s="18">
        <f t="shared" si="2"/>
        <v>-2118.5049999999974</v>
      </c>
      <c r="Q42" s="19">
        <f t="shared" si="6"/>
        <v>3008.0999999999985</v>
      </c>
      <c r="S42" s="4">
        <v>20000</v>
      </c>
      <c r="T42" s="4">
        <f t="shared" si="14"/>
        <v>20600</v>
      </c>
      <c r="U42" s="4">
        <v>20000</v>
      </c>
      <c r="V42" s="4">
        <f t="shared" si="11"/>
        <v>20600</v>
      </c>
      <c r="W42" s="4"/>
      <c r="X42" s="4"/>
      <c r="Y42" s="4">
        <v>20600</v>
      </c>
      <c r="Z42" s="58">
        <f t="shared" si="13"/>
        <v>21200</v>
      </c>
    </row>
    <row r="43" spans="1:26" s="9" customFormat="1" ht="27" customHeight="1" thickBot="1" x14ac:dyDescent="0.3">
      <c r="A43" s="8">
        <v>40</v>
      </c>
      <c r="B43" s="64" t="s">
        <v>50</v>
      </c>
      <c r="C43" s="11" t="s">
        <v>245</v>
      </c>
      <c r="D43" s="71" t="s">
        <v>154</v>
      </c>
      <c r="E43" s="8" t="s">
        <v>5</v>
      </c>
      <c r="F43" s="4">
        <v>2900</v>
      </c>
      <c r="G43" s="4">
        <v>2600</v>
      </c>
      <c r="H43" s="4">
        <v>3360</v>
      </c>
      <c r="I43" s="4">
        <v>3150</v>
      </c>
      <c r="J43" s="4">
        <f t="shared" si="0"/>
        <v>3002.5</v>
      </c>
      <c r="K43" s="4">
        <f t="shared" si="1"/>
        <v>4</v>
      </c>
      <c r="L43" s="69">
        <v>2100</v>
      </c>
      <c r="M43" s="31">
        <f>+(L43-J43)/L43</f>
        <v>-0.42976190476190479</v>
      </c>
      <c r="N43" s="18">
        <v>6679.68</v>
      </c>
      <c r="O43" s="56">
        <v>7013.6640000000007</v>
      </c>
      <c r="P43" s="18">
        <f t="shared" si="2"/>
        <v>4011.1640000000007</v>
      </c>
      <c r="Q43" s="19">
        <f t="shared" si="6"/>
        <v>-3677.1800000000003</v>
      </c>
      <c r="S43" s="4">
        <v>2300</v>
      </c>
      <c r="T43" s="4">
        <f t="shared" si="14"/>
        <v>2900</v>
      </c>
      <c r="U43" s="4">
        <v>2000</v>
      </c>
      <c r="V43" s="4">
        <f t="shared" si="11"/>
        <v>2600</v>
      </c>
      <c r="W43" s="4">
        <v>2760</v>
      </c>
      <c r="X43" s="4">
        <f t="shared" si="12"/>
        <v>3360</v>
      </c>
      <c r="Y43" s="4">
        <v>2550</v>
      </c>
      <c r="Z43" s="58">
        <f t="shared" si="13"/>
        <v>3150</v>
      </c>
    </row>
    <row r="44" spans="1:26" s="9" customFormat="1" ht="27" customHeight="1" thickBot="1" x14ac:dyDescent="0.3">
      <c r="A44" s="8">
        <v>41</v>
      </c>
      <c r="B44" s="64" t="s">
        <v>51</v>
      </c>
      <c r="C44" s="11" t="s">
        <v>245</v>
      </c>
      <c r="D44" s="71" t="s">
        <v>51</v>
      </c>
      <c r="E44" s="8" t="s">
        <v>5</v>
      </c>
      <c r="F44" s="4">
        <v>7280</v>
      </c>
      <c r="G44" s="4">
        <v>6600</v>
      </c>
      <c r="H44" s="4">
        <v>6800</v>
      </c>
      <c r="I44" s="4">
        <v>7050</v>
      </c>
      <c r="J44" s="4">
        <f t="shared" si="0"/>
        <v>6932.5</v>
      </c>
      <c r="K44" s="4">
        <f t="shared" si="1"/>
        <v>4</v>
      </c>
      <c r="L44" s="69">
        <v>4300</v>
      </c>
      <c r="M44" s="31">
        <f t="shared" ref="M44" si="15">+(L44-J44)/L44</f>
        <v>-0.61220930232558135</v>
      </c>
      <c r="N44" s="18">
        <v>5972.12</v>
      </c>
      <c r="O44" s="56">
        <v>6927.6591999999991</v>
      </c>
      <c r="P44" s="18">
        <f t="shared" si="2"/>
        <v>-4.8408000000008542</v>
      </c>
      <c r="Q44" s="19">
        <f t="shared" si="6"/>
        <v>960.38000000000011</v>
      </c>
      <c r="S44" s="4">
        <f>3340*2</f>
        <v>6680</v>
      </c>
      <c r="T44" s="4">
        <f t="shared" si="14"/>
        <v>7280</v>
      </c>
      <c r="U44" s="4">
        <v>6000</v>
      </c>
      <c r="V44" s="4">
        <f t="shared" si="11"/>
        <v>6600</v>
      </c>
      <c r="W44" s="4">
        <v>6200</v>
      </c>
      <c r="X44" s="4">
        <f t="shared" si="12"/>
        <v>6800</v>
      </c>
      <c r="Y44" s="4">
        <v>6450</v>
      </c>
      <c r="Z44" s="58">
        <f t="shared" si="13"/>
        <v>7050</v>
      </c>
    </row>
    <row r="45" spans="1:26" s="9" customFormat="1" ht="27" customHeight="1" thickBot="1" x14ac:dyDescent="0.3">
      <c r="A45" s="8">
        <v>42</v>
      </c>
      <c r="B45" s="64" t="s">
        <v>52</v>
      </c>
      <c r="C45" s="11" t="s">
        <v>245</v>
      </c>
      <c r="D45" s="60" t="s">
        <v>155</v>
      </c>
      <c r="E45" s="8" t="s">
        <v>5</v>
      </c>
      <c r="F45" s="4">
        <v>4880</v>
      </c>
      <c r="G45" s="4">
        <v>4600</v>
      </c>
      <c r="H45" s="4">
        <v>4600</v>
      </c>
      <c r="I45" s="4">
        <v>4775</v>
      </c>
      <c r="J45" s="4">
        <f t="shared" si="0"/>
        <v>4713.75</v>
      </c>
      <c r="K45" s="4">
        <f t="shared" si="1"/>
        <v>4</v>
      </c>
      <c r="L45" s="1"/>
      <c r="N45" s="18">
        <v>5246.92</v>
      </c>
      <c r="O45" s="56">
        <v>6086.4272000000001</v>
      </c>
      <c r="P45" s="18">
        <f t="shared" si="2"/>
        <v>1372.6772000000001</v>
      </c>
      <c r="Q45" s="19">
        <f t="shared" si="6"/>
        <v>-533.17000000000007</v>
      </c>
      <c r="S45" s="4">
        <f>2140*2</f>
        <v>4280</v>
      </c>
      <c r="T45" s="4">
        <f t="shared" si="14"/>
        <v>4880</v>
      </c>
      <c r="U45" s="4">
        <v>4000</v>
      </c>
      <c r="V45" s="4">
        <f t="shared" si="11"/>
        <v>4600</v>
      </c>
      <c r="W45" s="4">
        <v>4000</v>
      </c>
      <c r="X45" s="4">
        <f t="shared" si="12"/>
        <v>4600</v>
      </c>
      <c r="Y45" s="4">
        <v>4175</v>
      </c>
      <c r="Z45" s="58">
        <f t="shared" si="13"/>
        <v>4775</v>
      </c>
    </row>
    <row r="46" spans="1:26" s="9" customFormat="1" ht="27" customHeight="1" thickBot="1" x14ac:dyDescent="0.3">
      <c r="A46" s="8">
        <v>43</v>
      </c>
      <c r="B46" s="64" t="s">
        <v>53</v>
      </c>
      <c r="C46" s="11" t="s">
        <v>245</v>
      </c>
      <c r="D46" s="60" t="s">
        <v>53</v>
      </c>
      <c r="E46" s="8" t="s">
        <v>5</v>
      </c>
      <c r="F46" s="4"/>
      <c r="G46" s="4">
        <v>10600</v>
      </c>
      <c r="H46" s="4">
        <v>10600</v>
      </c>
      <c r="I46" s="4">
        <v>10900</v>
      </c>
      <c r="J46" s="4">
        <f t="shared" si="0"/>
        <v>10700</v>
      </c>
      <c r="K46" s="4">
        <f t="shared" si="1"/>
        <v>3</v>
      </c>
      <c r="L46" s="1"/>
      <c r="N46" s="18">
        <v>6294.54</v>
      </c>
      <c r="O46" s="56">
        <v>6600</v>
      </c>
      <c r="P46" s="18">
        <f t="shared" si="2"/>
        <v>-4100</v>
      </c>
      <c r="Q46" s="19">
        <f t="shared" si="6"/>
        <v>4405.46</v>
      </c>
      <c r="S46" s="4"/>
      <c r="T46" s="4"/>
      <c r="U46" s="4">
        <v>10000</v>
      </c>
      <c r="V46" s="4">
        <f t="shared" si="11"/>
        <v>10600</v>
      </c>
      <c r="W46" s="4">
        <v>10000</v>
      </c>
      <c r="X46" s="4">
        <f t="shared" si="12"/>
        <v>10600</v>
      </c>
      <c r="Y46" s="4">
        <v>10300</v>
      </c>
      <c r="Z46" s="58">
        <f t="shared" si="13"/>
        <v>10900</v>
      </c>
    </row>
    <row r="47" spans="1:26" s="9" customFormat="1" ht="27" customHeight="1" thickBot="1" x14ac:dyDescent="0.3">
      <c r="A47" s="8">
        <v>44</v>
      </c>
      <c r="B47" s="64" t="s">
        <v>54</v>
      </c>
      <c r="C47" s="11" t="s">
        <v>245</v>
      </c>
      <c r="D47" s="59" t="s">
        <v>156</v>
      </c>
      <c r="E47" s="8" t="s">
        <v>5</v>
      </c>
      <c r="F47" s="4">
        <v>3700</v>
      </c>
      <c r="G47" s="4">
        <v>3600</v>
      </c>
      <c r="H47" s="4"/>
      <c r="I47" s="4">
        <v>3660</v>
      </c>
      <c r="J47" s="4">
        <f t="shared" si="0"/>
        <v>3653.3333333333335</v>
      </c>
      <c r="K47" s="4">
        <f t="shared" si="1"/>
        <v>3</v>
      </c>
      <c r="L47" s="1"/>
      <c r="N47" s="18">
        <v>4076.7999999999997</v>
      </c>
      <c r="O47" s="56">
        <v>4443.7120000000004</v>
      </c>
      <c r="P47" s="18">
        <f t="shared" si="2"/>
        <v>790.37866666666696</v>
      </c>
      <c r="Q47" s="19">
        <f t="shared" si="6"/>
        <v>-423.46666666666624</v>
      </c>
      <c r="S47" s="4">
        <v>3100</v>
      </c>
      <c r="T47" s="4">
        <f t="shared" si="14"/>
        <v>3700</v>
      </c>
      <c r="U47" s="4">
        <v>3000</v>
      </c>
      <c r="V47" s="4">
        <f t="shared" si="11"/>
        <v>3600</v>
      </c>
      <c r="W47" s="4"/>
      <c r="X47" s="4"/>
      <c r="Y47" s="4">
        <v>3060</v>
      </c>
      <c r="Z47" s="58">
        <f t="shared" si="13"/>
        <v>3660</v>
      </c>
    </row>
    <row r="48" spans="1:26" s="9" customFormat="1" ht="27" customHeight="1" thickBot="1" x14ac:dyDescent="0.3">
      <c r="A48" s="8">
        <v>45</v>
      </c>
      <c r="B48" s="64" t="s">
        <v>55</v>
      </c>
      <c r="C48" s="11" t="s">
        <v>245</v>
      </c>
      <c r="D48" s="60" t="s">
        <v>55</v>
      </c>
      <c r="E48" s="8" t="s">
        <v>5</v>
      </c>
      <c r="F48" s="4">
        <v>6600</v>
      </c>
      <c r="G48" s="4">
        <v>5600</v>
      </c>
      <c r="H48" s="4">
        <v>6600</v>
      </c>
      <c r="I48" s="4">
        <v>6436.666666666667</v>
      </c>
      <c r="J48" s="4">
        <f t="shared" si="0"/>
        <v>6309.166666666667</v>
      </c>
      <c r="K48" s="4">
        <f t="shared" si="1"/>
        <v>4</v>
      </c>
      <c r="L48" s="1"/>
      <c r="N48" s="18">
        <v>5996.62</v>
      </c>
      <c r="O48" s="56">
        <v>6956.0791999999992</v>
      </c>
      <c r="P48" s="18">
        <f t="shared" si="2"/>
        <v>646.91253333333225</v>
      </c>
      <c r="Q48" s="19">
        <f t="shared" si="6"/>
        <v>312.54666666666708</v>
      </c>
      <c r="S48" s="4">
        <f>3000*2</f>
        <v>6000</v>
      </c>
      <c r="T48" s="4">
        <f t="shared" si="14"/>
        <v>6600</v>
      </c>
      <c r="U48" s="4">
        <v>5000</v>
      </c>
      <c r="V48" s="4">
        <f t="shared" si="11"/>
        <v>5600</v>
      </c>
      <c r="W48" s="4">
        <v>6000</v>
      </c>
      <c r="X48" s="4">
        <f t="shared" si="12"/>
        <v>6600</v>
      </c>
      <c r="Y48" s="4">
        <v>5836.666666666667</v>
      </c>
      <c r="Z48" s="58">
        <f t="shared" si="13"/>
        <v>6436.666666666667</v>
      </c>
    </row>
    <row r="49" spans="1:26" s="9" customFormat="1" ht="27" customHeight="1" thickBot="1" x14ac:dyDescent="0.3">
      <c r="A49" s="8">
        <v>46</v>
      </c>
      <c r="B49" s="64" t="s">
        <v>56</v>
      </c>
      <c r="C49" s="11" t="s">
        <v>245</v>
      </c>
      <c r="D49" s="60" t="s">
        <v>56</v>
      </c>
      <c r="E49" s="8" t="s">
        <v>5</v>
      </c>
      <c r="F49" s="4">
        <v>10590</v>
      </c>
      <c r="G49" s="4">
        <v>10600</v>
      </c>
      <c r="H49" s="4"/>
      <c r="I49" s="4">
        <v>10800</v>
      </c>
      <c r="J49" s="4">
        <f t="shared" si="0"/>
        <v>10663.333333333334</v>
      </c>
      <c r="K49" s="4">
        <f t="shared" si="1"/>
        <v>3</v>
      </c>
      <c r="L49" s="1"/>
      <c r="N49" s="18">
        <v>8452.5</v>
      </c>
      <c r="O49" s="56">
        <v>9700</v>
      </c>
      <c r="P49" s="18">
        <f t="shared" si="2"/>
        <v>-963.33333333333394</v>
      </c>
      <c r="Q49" s="19">
        <f t="shared" si="6"/>
        <v>2210.8333333333339</v>
      </c>
      <c r="S49" s="4">
        <v>9990</v>
      </c>
      <c r="T49" s="4">
        <f t="shared" si="14"/>
        <v>10590</v>
      </c>
      <c r="U49" s="4">
        <v>10000</v>
      </c>
      <c r="V49" s="4">
        <f t="shared" si="11"/>
        <v>10600</v>
      </c>
      <c r="W49" s="4"/>
      <c r="X49" s="4"/>
      <c r="Y49" s="4">
        <v>10200</v>
      </c>
      <c r="Z49" s="58">
        <f t="shared" si="13"/>
        <v>10800</v>
      </c>
    </row>
    <row r="50" spans="1:26" s="9" customFormat="1" ht="27" customHeight="1" thickBot="1" x14ac:dyDescent="0.3">
      <c r="A50" s="8">
        <v>47</v>
      </c>
      <c r="B50" s="64" t="s">
        <v>57</v>
      </c>
      <c r="C50" s="11" t="s">
        <v>245</v>
      </c>
      <c r="D50" s="71" t="s">
        <v>157</v>
      </c>
      <c r="E50" s="8" t="s">
        <v>5</v>
      </c>
      <c r="F50" s="4">
        <v>3580</v>
      </c>
      <c r="G50" s="4">
        <v>6600</v>
      </c>
      <c r="H50" s="4">
        <v>5600</v>
      </c>
      <c r="I50" s="4">
        <v>5400</v>
      </c>
      <c r="J50" s="4">
        <f t="shared" si="0"/>
        <v>5295</v>
      </c>
      <c r="K50" s="4">
        <f t="shared" si="1"/>
        <v>4</v>
      </c>
      <c r="L50" s="69">
        <v>4300</v>
      </c>
      <c r="M50" s="31">
        <f>+(L50-J50)/L50</f>
        <v>-0.2313953488372093</v>
      </c>
      <c r="N50" s="18">
        <v>6090.7</v>
      </c>
      <c r="O50" s="56">
        <v>6882.4909999999991</v>
      </c>
      <c r="P50" s="18">
        <f t="shared" si="2"/>
        <v>1587.4909999999991</v>
      </c>
      <c r="Q50" s="19">
        <f t="shared" si="6"/>
        <v>-795.69999999999982</v>
      </c>
      <c r="S50" s="4">
        <f>1490*2</f>
        <v>2980</v>
      </c>
      <c r="T50" s="4">
        <f t="shared" si="14"/>
        <v>3580</v>
      </c>
      <c r="U50" s="4">
        <v>6000</v>
      </c>
      <c r="V50" s="4">
        <f t="shared" si="11"/>
        <v>6600</v>
      </c>
      <c r="W50" s="4">
        <v>5000</v>
      </c>
      <c r="X50" s="4">
        <f t="shared" si="12"/>
        <v>5600</v>
      </c>
      <c r="Y50" s="4">
        <v>4800</v>
      </c>
      <c r="Z50" s="58">
        <f t="shared" si="13"/>
        <v>5400</v>
      </c>
    </row>
    <row r="51" spans="1:26" s="9" customFormat="1" ht="27" customHeight="1" thickBot="1" x14ac:dyDescent="0.3">
      <c r="A51" s="8">
        <v>48</v>
      </c>
      <c r="B51" s="64" t="s">
        <v>58</v>
      </c>
      <c r="C51" s="11" t="s">
        <v>245</v>
      </c>
      <c r="D51" s="60" t="s">
        <v>58</v>
      </c>
      <c r="E51" s="8" t="s">
        <v>5</v>
      </c>
      <c r="F51" s="4">
        <v>4550</v>
      </c>
      <c r="G51" s="4">
        <v>5100</v>
      </c>
      <c r="H51" s="4">
        <v>3600</v>
      </c>
      <c r="I51" s="4">
        <v>5500</v>
      </c>
      <c r="J51" s="4">
        <f t="shared" si="0"/>
        <v>4687.5</v>
      </c>
      <c r="K51" s="4">
        <f t="shared" si="1"/>
        <v>4</v>
      </c>
      <c r="L51" s="1"/>
      <c r="N51" s="18">
        <v>6625.78</v>
      </c>
      <c r="O51" s="56">
        <v>7487.1313999999993</v>
      </c>
      <c r="P51" s="18">
        <f t="shared" si="2"/>
        <v>2799.6313999999993</v>
      </c>
      <c r="Q51" s="19">
        <f t="shared" si="6"/>
        <v>-1938.2799999999997</v>
      </c>
      <c r="S51" s="4">
        <f>3950</f>
        <v>3950</v>
      </c>
      <c r="T51" s="4">
        <f t="shared" si="14"/>
        <v>4550</v>
      </c>
      <c r="U51" s="4">
        <v>4500</v>
      </c>
      <c r="V51" s="4">
        <f t="shared" si="11"/>
        <v>5100</v>
      </c>
      <c r="W51" s="4">
        <v>3000</v>
      </c>
      <c r="X51" s="4">
        <f t="shared" si="12"/>
        <v>3600</v>
      </c>
      <c r="Y51" s="4">
        <v>4900</v>
      </c>
      <c r="Z51" s="58">
        <f t="shared" si="13"/>
        <v>5500</v>
      </c>
    </row>
    <row r="52" spans="1:26" s="9" customFormat="1" ht="27" customHeight="1" thickBot="1" x14ac:dyDescent="0.3">
      <c r="A52" s="8">
        <v>49</v>
      </c>
      <c r="B52" s="64" t="s">
        <v>59</v>
      </c>
      <c r="C52" s="11" t="s">
        <v>245</v>
      </c>
      <c r="D52" s="60" t="s">
        <v>59</v>
      </c>
      <c r="E52" s="8" t="s">
        <v>5</v>
      </c>
      <c r="F52" s="4">
        <v>2200</v>
      </c>
      <c r="G52" s="4">
        <v>2200</v>
      </c>
      <c r="H52" s="4">
        <v>2180</v>
      </c>
      <c r="I52" s="4">
        <v>2234.2666666666669</v>
      </c>
      <c r="J52" s="4">
        <f t="shared" si="0"/>
        <v>2203.5666666666666</v>
      </c>
      <c r="K52" s="4">
        <f t="shared" si="1"/>
        <v>4</v>
      </c>
      <c r="L52" s="1"/>
      <c r="N52" s="18">
        <v>3974.88</v>
      </c>
      <c r="O52" s="56">
        <v>4491.6143999999995</v>
      </c>
      <c r="P52" s="18">
        <f t="shared" si="2"/>
        <v>2288.0477333333329</v>
      </c>
      <c r="Q52" s="19">
        <f t="shared" si="6"/>
        <v>-1771.3133333333335</v>
      </c>
      <c r="S52" s="4">
        <v>1600</v>
      </c>
      <c r="T52" s="4">
        <f t="shared" si="14"/>
        <v>2200</v>
      </c>
      <c r="U52" s="4">
        <v>1600</v>
      </c>
      <c r="V52" s="4">
        <f t="shared" si="11"/>
        <v>2200</v>
      </c>
      <c r="W52" s="4">
        <f>1580</f>
        <v>1580</v>
      </c>
      <c r="X52" s="4">
        <f t="shared" si="12"/>
        <v>2180</v>
      </c>
      <c r="Y52" s="4">
        <v>1634.2666666666669</v>
      </c>
      <c r="Z52" s="58">
        <f t="shared" si="13"/>
        <v>2234.2666666666669</v>
      </c>
    </row>
    <row r="53" spans="1:26" s="9" customFormat="1" ht="27" customHeight="1" thickBot="1" x14ac:dyDescent="0.3">
      <c r="A53" s="8">
        <v>50</v>
      </c>
      <c r="B53" s="64" t="s">
        <v>60</v>
      </c>
      <c r="C53" s="11" t="s">
        <v>245</v>
      </c>
      <c r="D53" s="60" t="s">
        <v>158</v>
      </c>
      <c r="E53" s="8" t="s">
        <v>5</v>
      </c>
      <c r="F53" s="4">
        <v>7000</v>
      </c>
      <c r="G53" s="4">
        <v>4600</v>
      </c>
      <c r="H53" s="4">
        <v>7600</v>
      </c>
      <c r="I53" s="4">
        <v>6380</v>
      </c>
      <c r="J53" s="4">
        <f t="shared" si="0"/>
        <v>6395</v>
      </c>
      <c r="K53" s="4">
        <f t="shared" si="1"/>
        <v>4</v>
      </c>
      <c r="L53" s="1"/>
      <c r="N53" s="18">
        <v>4478.6000000000004</v>
      </c>
      <c r="O53" s="56">
        <v>5060.8180000000002</v>
      </c>
      <c r="P53" s="18">
        <f t="shared" si="2"/>
        <v>-1334.1819999999998</v>
      </c>
      <c r="Q53" s="19">
        <f t="shared" si="6"/>
        <v>1916.3999999999996</v>
      </c>
      <c r="S53" s="4">
        <v>6400</v>
      </c>
      <c r="T53" s="4">
        <f t="shared" si="14"/>
        <v>7000</v>
      </c>
      <c r="U53" s="4">
        <v>4000</v>
      </c>
      <c r="V53" s="4">
        <f t="shared" si="11"/>
        <v>4600</v>
      </c>
      <c r="W53" s="4">
        <v>7000</v>
      </c>
      <c r="X53" s="4">
        <f t="shared" si="12"/>
        <v>7600</v>
      </c>
      <c r="Y53" s="4">
        <v>5780</v>
      </c>
      <c r="Z53" s="58">
        <f t="shared" si="13"/>
        <v>6380</v>
      </c>
    </row>
    <row r="54" spans="1:26" s="9" customFormat="1" ht="27" customHeight="1" thickBot="1" x14ac:dyDescent="0.3">
      <c r="A54" s="8">
        <v>51</v>
      </c>
      <c r="B54" s="64" t="s">
        <v>61</v>
      </c>
      <c r="C54" s="11" t="s">
        <v>245</v>
      </c>
      <c r="D54" s="60" t="s">
        <v>61</v>
      </c>
      <c r="E54" s="8" t="s">
        <v>5</v>
      </c>
      <c r="F54" s="4">
        <v>2180</v>
      </c>
      <c r="G54" s="4">
        <v>2600</v>
      </c>
      <c r="H54" s="4">
        <v>2580</v>
      </c>
      <c r="I54" s="4">
        <v>2508.9333333333334</v>
      </c>
      <c r="J54" s="4">
        <f t="shared" si="0"/>
        <v>2467.2333333333336</v>
      </c>
      <c r="K54" s="4">
        <f t="shared" si="1"/>
        <v>4</v>
      </c>
      <c r="L54" s="1"/>
      <c r="N54" s="18">
        <v>3291.82</v>
      </c>
      <c r="O54" s="56">
        <v>3719.7565999999997</v>
      </c>
      <c r="P54" s="18">
        <f t="shared" si="2"/>
        <v>1252.5232666666661</v>
      </c>
      <c r="Q54" s="19">
        <f t="shared" si="6"/>
        <v>-824.58666666666659</v>
      </c>
      <c r="S54" s="4">
        <f>790*2</f>
        <v>1580</v>
      </c>
      <c r="T54" s="4">
        <f t="shared" si="14"/>
        <v>2180</v>
      </c>
      <c r="U54" s="4">
        <v>2000</v>
      </c>
      <c r="V54" s="4">
        <f t="shared" si="11"/>
        <v>2600</v>
      </c>
      <c r="W54" s="4">
        <v>1980</v>
      </c>
      <c r="X54" s="4">
        <f t="shared" si="12"/>
        <v>2580</v>
      </c>
      <c r="Y54" s="4">
        <v>1908.9333333333334</v>
      </c>
      <c r="Z54" s="58">
        <f t="shared" si="13"/>
        <v>2508.9333333333334</v>
      </c>
    </row>
    <row r="55" spans="1:26" s="9" customFormat="1" ht="27" customHeight="1" thickBot="1" x14ac:dyDescent="0.3">
      <c r="A55" s="8">
        <v>52</v>
      </c>
      <c r="B55" s="64" t="s">
        <v>62</v>
      </c>
      <c r="C55" s="11" t="s">
        <v>245</v>
      </c>
      <c r="D55" s="71" t="s">
        <v>62</v>
      </c>
      <c r="E55" s="8" t="s">
        <v>5</v>
      </c>
      <c r="F55" s="4">
        <v>5980</v>
      </c>
      <c r="G55" s="4">
        <v>6600</v>
      </c>
      <c r="H55" s="4">
        <v>5600</v>
      </c>
      <c r="I55" s="4">
        <v>6169.2</v>
      </c>
      <c r="J55" s="4">
        <f t="shared" si="0"/>
        <v>6087.3</v>
      </c>
      <c r="K55" s="4">
        <f t="shared" si="1"/>
        <v>4</v>
      </c>
      <c r="L55" s="69">
        <v>4000</v>
      </c>
      <c r="M55" s="31">
        <f>+(L55-J55)/L55</f>
        <v>-0.52182500000000009</v>
      </c>
      <c r="N55" s="18">
        <v>6461.14</v>
      </c>
      <c r="O55" s="56">
        <v>7300</v>
      </c>
      <c r="P55" s="18">
        <f t="shared" si="2"/>
        <v>1212.6999999999998</v>
      </c>
      <c r="Q55" s="19">
        <f t="shared" si="6"/>
        <v>-373.84000000000015</v>
      </c>
      <c r="S55" s="4">
        <f>2690*2</f>
        <v>5380</v>
      </c>
      <c r="T55" s="4">
        <f t="shared" si="14"/>
        <v>5980</v>
      </c>
      <c r="U55" s="4">
        <v>6000</v>
      </c>
      <c r="V55" s="4">
        <f t="shared" si="11"/>
        <v>6600</v>
      </c>
      <c r="W55" s="4">
        <v>5000</v>
      </c>
      <c r="X55" s="4">
        <f t="shared" si="12"/>
        <v>5600</v>
      </c>
      <c r="Y55" s="4">
        <v>5569.2</v>
      </c>
      <c r="Z55" s="58">
        <f t="shared" si="13"/>
        <v>6169.2</v>
      </c>
    </row>
    <row r="56" spans="1:26" s="9" customFormat="1" ht="27" customHeight="1" thickBot="1" x14ac:dyDescent="0.3">
      <c r="A56" s="8">
        <v>53</v>
      </c>
      <c r="B56" s="64" t="s">
        <v>63</v>
      </c>
      <c r="C56" s="11" t="s">
        <v>245</v>
      </c>
      <c r="D56" s="60" t="s">
        <v>159</v>
      </c>
      <c r="E56" s="8" t="s">
        <v>5</v>
      </c>
      <c r="F56" s="4">
        <v>5480</v>
      </c>
      <c r="G56" s="4">
        <v>5600</v>
      </c>
      <c r="H56" s="4">
        <v>5600</v>
      </c>
      <c r="I56" s="4">
        <v>5000</v>
      </c>
      <c r="J56" s="4">
        <f t="shared" si="0"/>
        <v>5420</v>
      </c>
      <c r="K56" s="4">
        <f t="shared" si="1"/>
        <v>4</v>
      </c>
      <c r="L56" s="1"/>
      <c r="N56" s="18">
        <v>4244.38</v>
      </c>
      <c r="O56" s="56">
        <v>4923.4807999999994</v>
      </c>
      <c r="P56" s="18">
        <f t="shared" si="2"/>
        <v>-496.51920000000064</v>
      </c>
      <c r="Q56" s="19">
        <f t="shared" si="6"/>
        <v>1175.6199999999999</v>
      </c>
      <c r="S56" s="4">
        <v>4880</v>
      </c>
      <c r="T56" s="4">
        <f t="shared" si="14"/>
        <v>5480</v>
      </c>
      <c r="U56" s="4">
        <v>5000</v>
      </c>
      <c r="V56" s="4">
        <f t="shared" si="11"/>
        <v>5600</v>
      </c>
      <c r="W56" s="4">
        <f>2500*2</f>
        <v>5000</v>
      </c>
      <c r="X56" s="4">
        <f t="shared" si="12"/>
        <v>5600</v>
      </c>
      <c r="Y56" s="4">
        <v>4400</v>
      </c>
      <c r="Z56" s="58">
        <f t="shared" si="13"/>
        <v>5000</v>
      </c>
    </row>
    <row r="57" spans="1:26" s="9" customFormat="1" ht="27" customHeight="1" thickBot="1" x14ac:dyDescent="0.3">
      <c r="A57" s="8">
        <v>54</v>
      </c>
      <c r="B57" s="64" t="s">
        <v>64</v>
      </c>
      <c r="C57" s="11" t="s">
        <v>245</v>
      </c>
      <c r="D57" s="60" t="s">
        <v>160</v>
      </c>
      <c r="E57" s="8" t="s">
        <v>5</v>
      </c>
      <c r="F57" s="4">
        <v>5480</v>
      </c>
      <c r="G57" s="4">
        <v>5600</v>
      </c>
      <c r="H57" s="4">
        <v>3100</v>
      </c>
      <c r="I57" s="4">
        <v>4469.2000000000007</v>
      </c>
      <c r="J57" s="4">
        <f t="shared" si="0"/>
        <v>4662.3</v>
      </c>
      <c r="K57" s="4">
        <f t="shared" si="1"/>
        <v>4</v>
      </c>
      <c r="L57" s="1"/>
      <c r="N57" s="18">
        <v>4435.4799999999996</v>
      </c>
      <c r="O57" s="56">
        <v>5145.1567999999988</v>
      </c>
      <c r="P57" s="18">
        <f t="shared" si="2"/>
        <v>482.85679999999866</v>
      </c>
      <c r="Q57" s="19">
        <f t="shared" si="6"/>
        <v>226.82000000000062</v>
      </c>
      <c r="S57" s="4">
        <v>4880</v>
      </c>
      <c r="T57" s="4">
        <f t="shared" si="14"/>
        <v>5480</v>
      </c>
      <c r="U57" s="4">
        <v>5000</v>
      </c>
      <c r="V57" s="4">
        <f t="shared" si="11"/>
        <v>5600</v>
      </c>
      <c r="W57" s="4">
        <v>2500</v>
      </c>
      <c r="X57" s="4">
        <f t="shared" si="12"/>
        <v>3100</v>
      </c>
      <c r="Y57" s="4">
        <v>3869.2000000000003</v>
      </c>
      <c r="Z57" s="58">
        <f t="shared" si="13"/>
        <v>4469.2000000000007</v>
      </c>
    </row>
    <row r="58" spans="1:26" s="9" customFormat="1" ht="27" customHeight="1" thickBot="1" x14ac:dyDescent="0.3">
      <c r="A58" s="8">
        <v>55</v>
      </c>
      <c r="B58" s="64" t="s">
        <v>65</v>
      </c>
      <c r="C58" s="11" t="s">
        <v>245</v>
      </c>
      <c r="D58" s="60" t="s">
        <v>65</v>
      </c>
      <c r="E58" s="8" t="s">
        <v>5</v>
      </c>
      <c r="F58" s="4">
        <v>5300</v>
      </c>
      <c r="G58" s="4">
        <v>4600</v>
      </c>
      <c r="H58" s="4">
        <v>4200</v>
      </c>
      <c r="I58" s="4">
        <v>6017.8</v>
      </c>
      <c r="J58" s="4">
        <f t="shared" si="0"/>
        <v>5029.45</v>
      </c>
      <c r="K58" s="4">
        <f t="shared" si="1"/>
        <v>4</v>
      </c>
      <c r="L58" s="1"/>
      <c r="N58" s="18">
        <v>4173.82</v>
      </c>
      <c r="O58" s="56">
        <v>4716.4165999999996</v>
      </c>
      <c r="P58" s="18">
        <f t="shared" si="2"/>
        <v>-313.03340000000026</v>
      </c>
      <c r="Q58" s="19">
        <f t="shared" si="6"/>
        <v>855.63000000000011</v>
      </c>
      <c r="S58" s="4">
        <v>4700</v>
      </c>
      <c r="T58" s="4">
        <f t="shared" si="14"/>
        <v>5300</v>
      </c>
      <c r="U58" s="4">
        <v>4000</v>
      </c>
      <c r="V58" s="4">
        <f t="shared" si="11"/>
        <v>4600</v>
      </c>
      <c r="W58" s="4">
        <v>3600</v>
      </c>
      <c r="X58" s="4">
        <f t="shared" si="12"/>
        <v>4200</v>
      </c>
      <c r="Y58" s="4">
        <v>5417.8</v>
      </c>
      <c r="Z58" s="58">
        <f t="shared" si="13"/>
        <v>6017.8</v>
      </c>
    </row>
    <row r="59" spans="1:26" s="9" customFormat="1" ht="27" customHeight="1" thickBot="1" x14ac:dyDescent="0.3">
      <c r="A59" s="8">
        <v>56</v>
      </c>
      <c r="B59" s="64" t="s">
        <v>66</v>
      </c>
      <c r="C59" s="11" t="s">
        <v>245</v>
      </c>
      <c r="D59" s="60" t="s">
        <v>66</v>
      </c>
      <c r="E59" s="8" t="s">
        <v>5</v>
      </c>
      <c r="F59" s="4">
        <v>2980</v>
      </c>
      <c r="G59" s="4">
        <v>3600</v>
      </c>
      <c r="H59" s="4">
        <v>2580</v>
      </c>
      <c r="I59" s="4">
        <v>3102.4</v>
      </c>
      <c r="J59" s="4">
        <f t="shared" si="0"/>
        <v>3065.6</v>
      </c>
      <c r="K59" s="4">
        <f t="shared" si="1"/>
        <v>4</v>
      </c>
      <c r="L59" s="1"/>
      <c r="N59" s="18">
        <v>2659.72</v>
      </c>
      <c r="O59" s="56">
        <v>3150</v>
      </c>
      <c r="P59" s="18">
        <f t="shared" si="2"/>
        <v>84.400000000000091</v>
      </c>
      <c r="Q59" s="19">
        <f t="shared" si="6"/>
        <v>405.88000000000011</v>
      </c>
      <c r="S59" s="4">
        <f>1190*2</f>
        <v>2380</v>
      </c>
      <c r="T59" s="4">
        <f t="shared" si="14"/>
        <v>2980</v>
      </c>
      <c r="U59" s="4">
        <v>3000</v>
      </c>
      <c r="V59" s="4">
        <f t="shared" si="11"/>
        <v>3600</v>
      </c>
      <c r="W59" s="4">
        <v>1980</v>
      </c>
      <c r="X59" s="4">
        <f t="shared" si="12"/>
        <v>2580</v>
      </c>
      <c r="Y59" s="4">
        <v>2502.4</v>
      </c>
      <c r="Z59" s="58">
        <f t="shared" si="13"/>
        <v>3102.4</v>
      </c>
    </row>
    <row r="60" spans="1:26" s="9" customFormat="1" ht="27" customHeight="1" thickBot="1" x14ac:dyDescent="0.3">
      <c r="A60" s="8">
        <v>57</v>
      </c>
      <c r="B60" s="64" t="s">
        <v>67</v>
      </c>
      <c r="C60" s="11" t="s">
        <v>245</v>
      </c>
      <c r="D60" s="71" t="s">
        <v>161</v>
      </c>
      <c r="E60" s="8" t="s">
        <v>5</v>
      </c>
      <c r="F60" s="4">
        <v>4300</v>
      </c>
      <c r="G60" s="4">
        <v>3600</v>
      </c>
      <c r="H60" s="4">
        <v>4600</v>
      </c>
      <c r="I60" s="4">
        <v>3834</v>
      </c>
      <c r="J60" s="4">
        <f t="shared" si="0"/>
        <v>4083.5</v>
      </c>
      <c r="K60" s="4">
        <f t="shared" si="1"/>
        <v>4</v>
      </c>
      <c r="L60" s="69">
        <v>2580</v>
      </c>
      <c r="M60" s="31">
        <f>+(L60-J60)/L60</f>
        <v>-0.58275193798449609</v>
      </c>
      <c r="N60" s="18">
        <v>5721.24</v>
      </c>
      <c r="O60" s="56">
        <v>6380</v>
      </c>
      <c r="P60" s="18">
        <f t="shared" si="2"/>
        <v>2296.5</v>
      </c>
      <c r="Q60" s="19">
        <f t="shared" si="6"/>
        <v>-1637.7399999999998</v>
      </c>
      <c r="S60" s="4">
        <v>3700</v>
      </c>
      <c r="T60" s="4">
        <f t="shared" si="14"/>
        <v>4300</v>
      </c>
      <c r="U60" s="4">
        <v>3000</v>
      </c>
      <c r="V60" s="4">
        <f t="shared" si="11"/>
        <v>3600</v>
      </c>
      <c r="W60" s="4">
        <v>4000</v>
      </c>
      <c r="X60" s="4">
        <f t="shared" si="12"/>
        <v>4600</v>
      </c>
      <c r="Y60" s="4">
        <v>3234</v>
      </c>
      <c r="Z60" s="58">
        <f t="shared" si="13"/>
        <v>3834</v>
      </c>
    </row>
    <row r="61" spans="1:26" s="9" customFormat="1" ht="27" customHeight="1" thickBot="1" x14ac:dyDescent="0.3">
      <c r="A61" s="8">
        <v>58</v>
      </c>
      <c r="B61" s="64" t="s">
        <v>68</v>
      </c>
      <c r="C61" s="11" t="s">
        <v>245</v>
      </c>
      <c r="D61" s="60" t="s">
        <v>68</v>
      </c>
      <c r="E61" s="8" t="s">
        <v>5</v>
      </c>
      <c r="F61" s="4">
        <v>4580</v>
      </c>
      <c r="G61" s="4">
        <v>3600</v>
      </c>
      <c r="H61" s="4">
        <v>4600</v>
      </c>
      <c r="I61" s="4">
        <v>4333.2000000000007</v>
      </c>
      <c r="J61" s="4">
        <f>AVERAGE(F61:I61)</f>
        <v>4278.3</v>
      </c>
      <c r="K61" s="4">
        <f t="shared" si="1"/>
        <v>4</v>
      </c>
      <c r="L61" s="1"/>
      <c r="N61" s="18">
        <v>4978.3999999999996</v>
      </c>
      <c r="O61" s="56">
        <v>5625.5919999999987</v>
      </c>
      <c r="P61" s="18">
        <f t="shared" si="2"/>
        <v>1347.2919999999986</v>
      </c>
      <c r="Q61" s="19">
        <f t="shared" si="6"/>
        <v>-700.09999999999945</v>
      </c>
      <c r="S61" s="4">
        <f>1990*2</f>
        <v>3980</v>
      </c>
      <c r="T61" s="4">
        <f t="shared" si="14"/>
        <v>4580</v>
      </c>
      <c r="U61" s="4">
        <v>3000</v>
      </c>
      <c r="V61" s="4">
        <f t="shared" si="11"/>
        <v>3600</v>
      </c>
      <c r="W61" s="4">
        <v>4000</v>
      </c>
      <c r="X61" s="4">
        <f t="shared" si="12"/>
        <v>4600</v>
      </c>
      <c r="Y61" s="4">
        <v>3733.2000000000003</v>
      </c>
      <c r="Z61" s="58">
        <f t="shared" si="13"/>
        <v>4333.2000000000007</v>
      </c>
    </row>
    <row r="62" spans="1:26" s="9" customFormat="1" ht="27" customHeight="1" thickBot="1" x14ac:dyDescent="0.3">
      <c r="A62" s="8">
        <v>59</v>
      </c>
      <c r="B62" s="64" t="s">
        <v>69</v>
      </c>
      <c r="C62" s="11" t="s">
        <v>245</v>
      </c>
      <c r="D62" s="71" t="s">
        <v>69</v>
      </c>
      <c r="E62" s="8" t="s">
        <v>5</v>
      </c>
      <c r="F62" s="4">
        <v>4340</v>
      </c>
      <c r="G62" s="4">
        <v>4600</v>
      </c>
      <c r="H62" s="4">
        <v>2600</v>
      </c>
      <c r="I62" s="4">
        <v>3944.0666666666666</v>
      </c>
      <c r="J62" s="4">
        <f t="shared" si="0"/>
        <v>3871.0166666666664</v>
      </c>
      <c r="K62" s="4">
        <f t="shared" si="1"/>
        <v>4</v>
      </c>
      <c r="L62" s="69">
        <v>2180</v>
      </c>
      <c r="M62" s="31">
        <f>+(L62-J62)/L62</f>
        <v>-0.7756957186544341</v>
      </c>
      <c r="N62" s="18">
        <v>3533.88</v>
      </c>
      <c r="O62" s="56">
        <v>4099.3008</v>
      </c>
      <c r="P62" s="18">
        <f t="shared" si="2"/>
        <v>228.28413333333356</v>
      </c>
      <c r="Q62" s="19">
        <f t="shared" si="6"/>
        <v>337.13666666666631</v>
      </c>
      <c r="S62" s="4">
        <f>1870*2</f>
        <v>3740</v>
      </c>
      <c r="T62" s="4">
        <f t="shared" si="14"/>
        <v>4340</v>
      </c>
      <c r="U62" s="4">
        <v>4000</v>
      </c>
      <c r="V62" s="4">
        <f t="shared" si="11"/>
        <v>4600</v>
      </c>
      <c r="W62" s="4">
        <v>2000</v>
      </c>
      <c r="X62" s="4">
        <f t="shared" si="12"/>
        <v>2600</v>
      </c>
      <c r="Y62" s="4">
        <v>3344.0666666666666</v>
      </c>
      <c r="Z62" s="58">
        <f t="shared" si="13"/>
        <v>3944.0666666666666</v>
      </c>
    </row>
    <row r="63" spans="1:26" s="9" customFormat="1" ht="27" customHeight="1" thickBot="1" x14ac:dyDescent="0.3">
      <c r="A63" s="8">
        <v>60</v>
      </c>
      <c r="B63" s="64" t="s">
        <v>70</v>
      </c>
      <c r="C63" s="11" t="s">
        <v>245</v>
      </c>
      <c r="D63" s="59" t="s">
        <v>70</v>
      </c>
      <c r="E63" s="8" t="s">
        <v>5</v>
      </c>
      <c r="F63" s="4">
        <v>3020</v>
      </c>
      <c r="G63" s="4">
        <v>3600</v>
      </c>
      <c r="H63" s="4">
        <v>3000</v>
      </c>
      <c r="I63" s="4">
        <v>3258.7999999999997</v>
      </c>
      <c r="J63" s="4">
        <f t="shared" si="0"/>
        <v>3219.7</v>
      </c>
      <c r="K63" s="4">
        <f t="shared" si="1"/>
        <v>4</v>
      </c>
      <c r="L63" s="1"/>
      <c r="N63" s="18">
        <v>3145.7999999999997</v>
      </c>
      <c r="O63" s="56">
        <v>3649.1279999999992</v>
      </c>
      <c r="P63" s="18">
        <f t="shared" si="2"/>
        <v>429.42799999999943</v>
      </c>
      <c r="Q63" s="19">
        <f t="shared" si="6"/>
        <v>73.900000000000091</v>
      </c>
      <c r="S63" s="4">
        <f>1210*2</f>
        <v>2420</v>
      </c>
      <c r="T63" s="4">
        <f t="shared" si="14"/>
        <v>3020</v>
      </c>
      <c r="U63" s="4">
        <v>3000</v>
      </c>
      <c r="V63" s="4">
        <f t="shared" si="11"/>
        <v>3600</v>
      </c>
      <c r="W63" s="4">
        <v>2400</v>
      </c>
      <c r="X63" s="4">
        <f t="shared" si="12"/>
        <v>3000</v>
      </c>
      <c r="Y63" s="4">
        <v>2658.7999999999997</v>
      </c>
      <c r="Z63" s="58">
        <f t="shared" si="13"/>
        <v>3258.7999999999997</v>
      </c>
    </row>
    <row r="64" spans="1:26" s="9" customFormat="1" ht="27" customHeight="1" thickBot="1" x14ac:dyDescent="0.3">
      <c r="A64" s="8">
        <v>61</v>
      </c>
      <c r="B64" s="64" t="s">
        <v>71</v>
      </c>
      <c r="C64" s="11" t="s">
        <v>245</v>
      </c>
      <c r="D64" s="60" t="s">
        <v>162</v>
      </c>
      <c r="E64" s="8" t="s">
        <v>5</v>
      </c>
      <c r="F64" s="4">
        <v>4600</v>
      </c>
      <c r="G64" s="4">
        <v>4600</v>
      </c>
      <c r="H64" s="4"/>
      <c r="I64" s="4">
        <v>4720</v>
      </c>
      <c r="J64" s="4">
        <f t="shared" si="0"/>
        <v>4640</v>
      </c>
      <c r="K64" s="4">
        <f t="shared" si="1"/>
        <v>3</v>
      </c>
      <c r="L64" s="1"/>
      <c r="N64" s="18">
        <v>4479.58</v>
      </c>
      <c r="O64" s="56">
        <v>4882.7422000000006</v>
      </c>
      <c r="P64" s="18">
        <f t="shared" si="2"/>
        <v>242.74220000000059</v>
      </c>
      <c r="Q64" s="19">
        <f t="shared" si="6"/>
        <v>160.42000000000007</v>
      </c>
      <c r="S64" s="4">
        <f>2000*2</f>
        <v>4000</v>
      </c>
      <c r="T64" s="4">
        <f t="shared" si="14"/>
        <v>4600</v>
      </c>
      <c r="U64" s="4">
        <v>4000</v>
      </c>
      <c r="V64" s="4">
        <f t="shared" si="11"/>
        <v>4600</v>
      </c>
      <c r="W64" s="4"/>
      <c r="X64" s="4"/>
      <c r="Y64" s="4">
        <v>4120</v>
      </c>
      <c r="Z64" s="58">
        <f t="shared" si="13"/>
        <v>4720</v>
      </c>
    </row>
    <row r="65" spans="1:26" s="9" customFormat="1" ht="27" customHeight="1" thickBot="1" x14ac:dyDescent="0.3">
      <c r="A65" s="8">
        <v>62</v>
      </c>
      <c r="B65" s="64" t="s">
        <v>72</v>
      </c>
      <c r="C65" s="11" t="s">
        <v>245</v>
      </c>
      <c r="D65" s="60" t="s">
        <v>72</v>
      </c>
      <c r="E65" s="8" t="s">
        <v>5</v>
      </c>
      <c r="F65" s="4">
        <v>4180</v>
      </c>
      <c r="G65" s="4">
        <v>3600</v>
      </c>
      <c r="H65" s="4">
        <v>3600</v>
      </c>
      <c r="I65" s="4">
        <v>3857.2000000000003</v>
      </c>
      <c r="J65" s="4">
        <f t="shared" si="0"/>
        <v>3809.3</v>
      </c>
      <c r="K65" s="4">
        <f t="shared" si="1"/>
        <v>4</v>
      </c>
      <c r="L65" s="1"/>
      <c r="N65" s="18">
        <v>4418.82</v>
      </c>
      <c r="O65" s="56">
        <v>4990</v>
      </c>
      <c r="P65" s="18">
        <f t="shared" si="2"/>
        <v>1180.6999999999998</v>
      </c>
      <c r="Q65" s="19">
        <f t="shared" si="6"/>
        <v>-609.51999999999953</v>
      </c>
      <c r="S65" s="4">
        <f>1790*2</f>
        <v>3580</v>
      </c>
      <c r="T65" s="4">
        <f t="shared" si="14"/>
        <v>4180</v>
      </c>
      <c r="U65" s="4">
        <v>3000</v>
      </c>
      <c r="V65" s="4">
        <f t="shared" si="11"/>
        <v>3600</v>
      </c>
      <c r="W65" s="4">
        <v>3000</v>
      </c>
      <c r="X65" s="4">
        <f t="shared" si="12"/>
        <v>3600</v>
      </c>
      <c r="Y65" s="4">
        <v>3257.2000000000003</v>
      </c>
      <c r="Z65" s="58">
        <f t="shared" si="13"/>
        <v>3857.2000000000003</v>
      </c>
    </row>
    <row r="66" spans="1:26" s="9" customFormat="1" ht="27" customHeight="1" thickBot="1" x14ac:dyDescent="0.3">
      <c r="A66" s="8">
        <v>63</v>
      </c>
      <c r="B66" s="64" t="s">
        <v>73</v>
      </c>
      <c r="C66" s="11" t="s">
        <v>245</v>
      </c>
      <c r="D66" s="60" t="s">
        <v>163</v>
      </c>
      <c r="E66" s="8" t="s">
        <v>5</v>
      </c>
      <c r="F66" s="4">
        <v>6280</v>
      </c>
      <c r="G66" s="4">
        <v>6600</v>
      </c>
      <c r="H66" s="4"/>
      <c r="I66" s="4">
        <v>6450.4000000000005</v>
      </c>
      <c r="J66" s="4">
        <f t="shared" si="0"/>
        <v>6443.4666666666672</v>
      </c>
      <c r="K66" s="4">
        <f t="shared" si="1"/>
        <v>3</v>
      </c>
      <c r="L66" s="1"/>
      <c r="N66" s="18">
        <v>6224.96</v>
      </c>
      <c r="O66" s="56">
        <v>6785.2064000000009</v>
      </c>
      <c r="P66" s="18">
        <f t="shared" si="2"/>
        <v>341.73973333333379</v>
      </c>
      <c r="Q66" s="19">
        <f t="shared" si="6"/>
        <v>218.50666666666712</v>
      </c>
      <c r="S66" s="4">
        <f>2840*2</f>
        <v>5680</v>
      </c>
      <c r="T66" s="4">
        <f t="shared" si="14"/>
        <v>6280</v>
      </c>
      <c r="U66" s="4">
        <v>6000</v>
      </c>
      <c r="V66" s="4">
        <f t="shared" si="11"/>
        <v>6600</v>
      </c>
      <c r="W66" s="4"/>
      <c r="X66" s="4"/>
      <c r="Y66" s="4">
        <v>5850.4000000000005</v>
      </c>
      <c r="Z66" s="58">
        <f t="shared" si="13"/>
        <v>6450.4000000000005</v>
      </c>
    </row>
    <row r="67" spans="1:26" s="9" customFormat="1" ht="27" customHeight="1" thickBot="1" x14ac:dyDescent="0.3">
      <c r="A67" s="8">
        <v>64</v>
      </c>
      <c r="B67" s="64" t="s">
        <v>74</v>
      </c>
      <c r="C67" s="11" t="s">
        <v>245</v>
      </c>
      <c r="D67" s="60" t="s">
        <v>164</v>
      </c>
      <c r="E67" s="8" t="s">
        <v>5</v>
      </c>
      <c r="F67" s="4">
        <v>4700</v>
      </c>
      <c r="G67" s="4">
        <v>5600</v>
      </c>
      <c r="H67" s="4">
        <v>4650</v>
      </c>
      <c r="I67" s="4">
        <v>5550</v>
      </c>
      <c r="J67" s="4">
        <f t="shared" si="0"/>
        <v>5125</v>
      </c>
      <c r="K67" s="4">
        <f t="shared" si="1"/>
        <v>4</v>
      </c>
      <c r="L67" s="1"/>
      <c r="N67" s="18">
        <v>4878.4399999999996</v>
      </c>
      <c r="O67" s="56">
        <v>5317.4996000000001</v>
      </c>
      <c r="P67" s="18">
        <f t="shared" si="2"/>
        <v>192.4996000000001</v>
      </c>
      <c r="Q67" s="19">
        <f t="shared" si="6"/>
        <v>246.5600000000004</v>
      </c>
      <c r="S67" s="4">
        <v>4100</v>
      </c>
      <c r="T67" s="4">
        <f t="shared" si="14"/>
        <v>4700</v>
      </c>
      <c r="U67" s="4">
        <v>5000</v>
      </c>
      <c r="V67" s="4">
        <f t="shared" si="11"/>
        <v>5600</v>
      </c>
      <c r="W67" s="4">
        <v>4050</v>
      </c>
      <c r="X67" s="4">
        <f t="shared" si="12"/>
        <v>4650</v>
      </c>
      <c r="Y67" s="4">
        <v>4950</v>
      </c>
      <c r="Z67" s="58">
        <f t="shared" si="13"/>
        <v>5550</v>
      </c>
    </row>
    <row r="68" spans="1:26" s="9" customFormat="1" ht="27" customHeight="1" thickBot="1" x14ac:dyDescent="0.3">
      <c r="A68" s="8">
        <v>65</v>
      </c>
      <c r="B68" s="64" t="s">
        <v>75</v>
      </c>
      <c r="C68" s="11" t="s">
        <v>245</v>
      </c>
      <c r="D68" s="71" t="s">
        <v>165</v>
      </c>
      <c r="E68" s="8" t="s">
        <v>5</v>
      </c>
      <c r="F68" s="4">
        <v>4900</v>
      </c>
      <c r="G68" s="4">
        <v>3600</v>
      </c>
      <c r="H68" s="4">
        <v>4600</v>
      </c>
      <c r="I68" s="4">
        <v>4205</v>
      </c>
      <c r="J68" s="4">
        <f t="shared" ref="J68:J98" si="16">AVERAGE(F68:I68)</f>
        <v>4326.25</v>
      </c>
      <c r="K68" s="4">
        <f t="shared" ref="K68:K98" si="17">COUNT(F68:I68)</f>
        <v>4</v>
      </c>
      <c r="L68" s="69">
        <v>3700</v>
      </c>
      <c r="M68" s="31">
        <f>+(L68-J68)/L68</f>
        <v>-0.16925675675675675</v>
      </c>
      <c r="N68" s="18">
        <v>3757.3199999999997</v>
      </c>
      <c r="O68" s="56">
        <v>4358.4911999999995</v>
      </c>
      <c r="P68" s="18">
        <f t="shared" si="2"/>
        <v>32.24119999999948</v>
      </c>
      <c r="Q68" s="19">
        <f t="shared" ref="Q68:Q98" si="18">+J68-N68</f>
        <v>568.93000000000029</v>
      </c>
      <c r="S68" s="4">
        <v>4300</v>
      </c>
      <c r="T68" s="4">
        <f t="shared" si="14"/>
        <v>4900</v>
      </c>
      <c r="U68" s="4">
        <v>3000</v>
      </c>
      <c r="V68" s="4">
        <f t="shared" si="11"/>
        <v>3600</v>
      </c>
      <c r="W68" s="4">
        <v>4000</v>
      </c>
      <c r="X68" s="4">
        <f t="shared" si="12"/>
        <v>4600</v>
      </c>
      <c r="Y68" s="4">
        <v>3605</v>
      </c>
      <c r="Z68" s="58">
        <f t="shared" si="13"/>
        <v>4205</v>
      </c>
    </row>
    <row r="69" spans="1:26" s="9" customFormat="1" ht="27" customHeight="1" thickBot="1" x14ac:dyDescent="0.3">
      <c r="A69" s="8">
        <v>66</v>
      </c>
      <c r="B69" s="64" t="s">
        <v>76</v>
      </c>
      <c r="C69" s="11" t="s">
        <v>245</v>
      </c>
      <c r="D69" s="60" t="s">
        <v>166</v>
      </c>
      <c r="E69" s="8" t="s">
        <v>5</v>
      </c>
      <c r="F69" s="4">
        <v>8580</v>
      </c>
      <c r="G69" s="4">
        <v>5600</v>
      </c>
      <c r="H69" s="4">
        <v>6600</v>
      </c>
      <c r="I69" s="4">
        <v>7053.2000000000007</v>
      </c>
      <c r="J69" s="4">
        <f t="shared" si="16"/>
        <v>6958.3</v>
      </c>
      <c r="K69" s="4">
        <f t="shared" si="17"/>
        <v>4</v>
      </c>
      <c r="L69" s="1"/>
      <c r="N69" s="18">
        <v>7190.26</v>
      </c>
      <c r="O69" s="56">
        <v>8340.7016000000003</v>
      </c>
      <c r="P69" s="18">
        <f t="shared" ref="P69:P98" si="19">+O69-J69</f>
        <v>1382.4016000000001</v>
      </c>
      <c r="Q69" s="19">
        <f t="shared" si="18"/>
        <v>-231.96000000000004</v>
      </c>
      <c r="S69" s="4">
        <f>7980</f>
        <v>7980</v>
      </c>
      <c r="T69" s="4">
        <f t="shared" si="14"/>
        <v>8580</v>
      </c>
      <c r="U69" s="4">
        <v>5000</v>
      </c>
      <c r="V69" s="4">
        <f t="shared" si="11"/>
        <v>5600</v>
      </c>
      <c r="W69" s="4">
        <v>6000</v>
      </c>
      <c r="X69" s="4">
        <f t="shared" si="12"/>
        <v>6600</v>
      </c>
      <c r="Y69" s="4">
        <v>6453.2000000000007</v>
      </c>
      <c r="Z69" s="58">
        <f t="shared" si="13"/>
        <v>7053.2000000000007</v>
      </c>
    </row>
    <row r="70" spans="1:26" s="9" customFormat="1" ht="27" customHeight="1" thickBot="1" x14ac:dyDescent="0.3">
      <c r="A70" s="8">
        <v>67</v>
      </c>
      <c r="B70" s="64" t="s">
        <v>77</v>
      </c>
      <c r="C70" s="11" t="s">
        <v>245</v>
      </c>
      <c r="D70" s="60" t="s">
        <v>77</v>
      </c>
      <c r="E70" s="8" t="s">
        <v>5</v>
      </c>
      <c r="F70" s="4">
        <v>5600</v>
      </c>
      <c r="G70" s="4">
        <v>4600</v>
      </c>
      <c r="H70" s="4">
        <v>4600</v>
      </c>
      <c r="I70" s="4">
        <v>6168.8666666666668</v>
      </c>
      <c r="J70" s="4">
        <f t="shared" si="16"/>
        <v>5242.2166666666672</v>
      </c>
      <c r="K70" s="4">
        <f t="shared" si="17"/>
        <v>4</v>
      </c>
      <c r="L70" s="1"/>
      <c r="N70" s="18">
        <v>4464.88</v>
      </c>
      <c r="O70" s="56">
        <v>5100</v>
      </c>
      <c r="P70" s="18">
        <f t="shared" si="19"/>
        <v>-142.21666666666715</v>
      </c>
      <c r="Q70" s="19">
        <f t="shared" si="18"/>
        <v>777.33666666666704</v>
      </c>
      <c r="S70" s="4">
        <v>5000</v>
      </c>
      <c r="T70" s="4">
        <f t="shared" si="14"/>
        <v>5600</v>
      </c>
      <c r="U70" s="4">
        <v>4000</v>
      </c>
      <c r="V70" s="4">
        <f t="shared" si="11"/>
        <v>4600</v>
      </c>
      <c r="W70" s="4">
        <v>4000</v>
      </c>
      <c r="X70" s="4">
        <f t="shared" si="12"/>
        <v>4600</v>
      </c>
      <c r="Y70" s="4">
        <v>5568.8666666666668</v>
      </c>
      <c r="Z70" s="58">
        <f t="shared" si="13"/>
        <v>6168.8666666666668</v>
      </c>
    </row>
    <row r="71" spans="1:26" s="9" customFormat="1" ht="27" customHeight="1" thickBot="1" x14ac:dyDescent="0.3">
      <c r="A71" s="8">
        <v>68</v>
      </c>
      <c r="B71" s="64" t="s">
        <v>78</v>
      </c>
      <c r="C71" s="11" t="s">
        <v>245</v>
      </c>
      <c r="D71" s="60" t="s">
        <v>78</v>
      </c>
      <c r="E71" s="8" t="s">
        <v>5</v>
      </c>
      <c r="F71" s="4">
        <v>5380</v>
      </c>
      <c r="G71" s="4">
        <v>6600</v>
      </c>
      <c r="H71" s="4">
        <v>6600</v>
      </c>
      <c r="I71" s="4">
        <v>6305</v>
      </c>
      <c r="J71" s="4">
        <f t="shared" si="16"/>
        <v>6221.25</v>
      </c>
      <c r="K71" s="4">
        <f t="shared" si="17"/>
        <v>4</v>
      </c>
      <c r="L71" s="1"/>
      <c r="N71" s="18">
        <v>6821.78</v>
      </c>
      <c r="O71" s="56">
        <v>7435.7402000000002</v>
      </c>
      <c r="P71" s="18">
        <f t="shared" si="19"/>
        <v>1214.4902000000002</v>
      </c>
      <c r="Q71" s="19">
        <f t="shared" si="18"/>
        <v>-600.52999999999975</v>
      </c>
      <c r="S71" s="4">
        <f>2390*2</f>
        <v>4780</v>
      </c>
      <c r="T71" s="4">
        <f t="shared" si="14"/>
        <v>5380</v>
      </c>
      <c r="U71" s="4">
        <v>6000</v>
      </c>
      <c r="V71" s="4">
        <f t="shared" si="11"/>
        <v>6600</v>
      </c>
      <c r="W71" s="4">
        <v>6000</v>
      </c>
      <c r="X71" s="4">
        <f t="shared" si="12"/>
        <v>6600</v>
      </c>
      <c r="Y71" s="4">
        <v>5705</v>
      </c>
      <c r="Z71" s="58">
        <f t="shared" si="13"/>
        <v>6305</v>
      </c>
    </row>
    <row r="72" spans="1:26" s="9" customFormat="1" ht="27" customHeight="1" thickBot="1" x14ac:dyDescent="0.3">
      <c r="A72" s="8">
        <v>69</v>
      </c>
      <c r="B72" s="64" t="s">
        <v>79</v>
      </c>
      <c r="C72" s="11" t="s">
        <v>245</v>
      </c>
      <c r="D72" s="60" t="s">
        <v>79</v>
      </c>
      <c r="E72" s="8" t="s">
        <v>105</v>
      </c>
      <c r="F72" s="4">
        <v>8545</v>
      </c>
      <c r="G72" s="4">
        <v>12600</v>
      </c>
      <c r="H72" s="4">
        <v>11200</v>
      </c>
      <c r="I72" s="4">
        <v>11087.116666666667</v>
      </c>
      <c r="J72" s="4">
        <f t="shared" si="16"/>
        <v>10858.029166666667</v>
      </c>
      <c r="K72" s="4">
        <f t="shared" si="17"/>
        <v>4</v>
      </c>
      <c r="L72" s="1"/>
      <c r="N72" s="18">
        <v>8055.5999999999995</v>
      </c>
      <c r="O72" s="56">
        <v>9100</v>
      </c>
      <c r="P72" s="18">
        <f t="shared" si="19"/>
        <v>-1758.0291666666672</v>
      </c>
      <c r="Q72" s="19">
        <f t="shared" si="18"/>
        <v>2802.4291666666677</v>
      </c>
      <c r="S72" s="4">
        <v>7945</v>
      </c>
      <c r="T72" s="4">
        <f t="shared" si="14"/>
        <v>8545</v>
      </c>
      <c r="U72" s="4">
        <v>12000</v>
      </c>
      <c r="V72" s="4">
        <f t="shared" si="11"/>
        <v>12600</v>
      </c>
      <c r="W72" s="4">
        <v>10600</v>
      </c>
      <c r="X72" s="4">
        <f t="shared" si="12"/>
        <v>11200</v>
      </c>
      <c r="Y72" s="4">
        <v>10487.116666666667</v>
      </c>
      <c r="Z72" s="58">
        <f t="shared" si="13"/>
        <v>11087.116666666667</v>
      </c>
    </row>
    <row r="73" spans="1:26" s="9" customFormat="1" ht="27" customHeight="1" thickBot="1" x14ac:dyDescent="0.3">
      <c r="A73" s="8">
        <v>70</v>
      </c>
      <c r="B73" s="64" t="s">
        <v>80</v>
      </c>
      <c r="C73" s="11" t="s">
        <v>245</v>
      </c>
      <c r="D73" s="60" t="s">
        <v>167</v>
      </c>
      <c r="E73" s="8" t="s">
        <v>5</v>
      </c>
      <c r="F73" s="4">
        <v>4580</v>
      </c>
      <c r="G73" s="4">
        <v>5600</v>
      </c>
      <c r="H73" s="4">
        <v>6600</v>
      </c>
      <c r="I73" s="4">
        <v>7400</v>
      </c>
      <c r="J73" s="4">
        <f t="shared" si="16"/>
        <v>6045</v>
      </c>
      <c r="K73" s="4">
        <f t="shared" si="17"/>
        <v>4</v>
      </c>
      <c r="L73" s="1"/>
      <c r="N73" s="18">
        <v>6594.42</v>
      </c>
      <c r="O73" s="56">
        <v>7451.6945999999998</v>
      </c>
      <c r="P73" s="18">
        <f t="shared" si="19"/>
        <v>1406.6945999999998</v>
      </c>
      <c r="Q73" s="19">
        <f t="shared" si="18"/>
        <v>-549.42000000000007</v>
      </c>
      <c r="S73" s="4">
        <v>3980</v>
      </c>
      <c r="T73" s="4">
        <f t="shared" si="14"/>
        <v>4580</v>
      </c>
      <c r="U73" s="4">
        <v>5000</v>
      </c>
      <c r="V73" s="4">
        <f t="shared" si="11"/>
        <v>5600</v>
      </c>
      <c r="W73" s="4">
        <v>6000</v>
      </c>
      <c r="X73" s="4">
        <f t="shared" si="12"/>
        <v>6600</v>
      </c>
      <c r="Y73" s="4">
        <v>6800</v>
      </c>
      <c r="Z73" s="58">
        <f t="shared" si="13"/>
        <v>7400</v>
      </c>
    </row>
    <row r="74" spans="1:26" s="9" customFormat="1" ht="27" customHeight="1" thickBot="1" x14ac:dyDescent="0.3">
      <c r="A74" s="8">
        <v>71</v>
      </c>
      <c r="B74" s="64" t="s">
        <v>81</v>
      </c>
      <c r="C74" s="11" t="s">
        <v>245</v>
      </c>
      <c r="D74" s="60" t="s">
        <v>81</v>
      </c>
      <c r="E74" s="8" t="s">
        <v>5</v>
      </c>
      <c r="F74" s="4">
        <v>8560</v>
      </c>
      <c r="G74" s="4">
        <v>6600</v>
      </c>
      <c r="H74" s="4">
        <v>7600</v>
      </c>
      <c r="I74" s="4">
        <v>7796.2666666666673</v>
      </c>
      <c r="J74" s="4">
        <f t="shared" si="16"/>
        <v>7639.0666666666666</v>
      </c>
      <c r="K74" s="4">
        <f t="shared" si="17"/>
        <v>4</v>
      </c>
      <c r="L74" s="1"/>
      <c r="N74" s="18">
        <v>7492.0999999999995</v>
      </c>
      <c r="O74" s="56">
        <v>8690.8359999999993</v>
      </c>
      <c r="P74" s="18">
        <f t="shared" si="19"/>
        <v>1051.7693333333327</v>
      </c>
      <c r="Q74" s="19">
        <f t="shared" si="18"/>
        <v>146.96666666666715</v>
      </c>
      <c r="S74" s="4">
        <f>3980*2</f>
        <v>7960</v>
      </c>
      <c r="T74" s="4">
        <f t="shared" si="14"/>
        <v>8560</v>
      </c>
      <c r="U74" s="4">
        <v>6000</v>
      </c>
      <c r="V74" s="4">
        <f t="shared" si="11"/>
        <v>6600</v>
      </c>
      <c r="W74" s="4">
        <v>7000</v>
      </c>
      <c r="X74" s="4">
        <f t="shared" si="12"/>
        <v>7600</v>
      </c>
      <c r="Y74" s="4">
        <v>7196.2666666666673</v>
      </c>
      <c r="Z74" s="58">
        <f t="shared" si="13"/>
        <v>7796.2666666666673</v>
      </c>
    </row>
    <row r="75" spans="1:26" s="9" customFormat="1" ht="27" customHeight="1" thickBot="1" x14ac:dyDescent="0.3">
      <c r="A75" s="8">
        <v>72</v>
      </c>
      <c r="B75" s="64" t="s">
        <v>82</v>
      </c>
      <c r="C75" s="11" t="s">
        <v>245</v>
      </c>
      <c r="D75" s="59" t="s">
        <v>168</v>
      </c>
      <c r="E75" s="8" t="s">
        <v>5</v>
      </c>
      <c r="F75" s="4">
        <v>4200</v>
      </c>
      <c r="G75" s="4">
        <v>4800</v>
      </c>
      <c r="H75" s="4">
        <v>4600</v>
      </c>
      <c r="I75" s="4">
        <v>5224</v>
      </c>
      <c r="J75" s="4">
        <f t="shared" si="16"/>
        <v>4706</v>
      </c>
      <c r="K75" s="4">
        <f t="shared" si="17"/>
        <v>4</v>
      </c>
      <c r="L75" s="1"/>
      <c r="N75" s="18">
        <v>6555.22</v>
      </c>
      <c r="O75" s="56">
        <v>7145.189800000001</v>
      </c>
      <c r="P75" s="18">
        <f t="shared" si="19"/>
        <v>2439.189800000001</v>
      </c>
      <c r="Q75" s="19">
        <f t="shared" si="18"/>
        <v>-1849.2200000000003</v>
      </c>
      <c r="S75" s="4">
        <v>3600</v>
      </c>
      <c r="T75" s="4">
        <f t="shared" si="14"/>
        <v>4200</v>
      </c>
      <c r="U75" s="4">
        <v>4200</v>
      </c>
      <c r="V75" s="4">
        <f t="shared" si="11"/>
        <v>4800</v>
      </c>
      <c r="W75" s="4">
        <v>4000</v>
      </c>
      <c r="X75" s="4">
        <f t="shared" si="12"/>
        <v>4600</v>
      </c>
      <c r="Y75" s="4">
        <v>4624</v>
      </c>
      <c r="Z75" s="58">
        <f t="shared" si="13"/>
        <v>5224</v>
      </c>
    </row>
    <row r="76" spans="1:26" s="9" customFormat="1" ht="27" customHeight="1" thickBot="1" x14ac:dyDescent="0.3">
      <c r="A76" s="8">
        <v>73</v>
      </c>
      <c r="B76" s="64" t="s">
        <v>83</v>
      </c>
      <c r="C76" s="11" t="s">
        <v>245</v>
      </c>
      <c r="D76" s="60" t="s">
        <v>83</v>
      </c>
      <c r="E76" s="8" t="s">
        <v>5</v>
      </c>
      <c r="F76" s="4">
        <v>4400</v>
      </c>
      <c r="G76" s="4">
        <v>3600</v>
      </c>
      <c r="H76" s="4">
        <v>3000</v>
      </c>
      <c r="I76" s="4">
        <v>3381</v>
      </c>
      <c r="J76" s="4">
        <f t="shared" si="16"/>
        <v>3595.25</v>
      </c>
      <c r="K76" s="4">
        <f t="shared" si="17"/>
        <v>4</v>
      </c>
      <c r="L76" s="1"/>
      <c r="N76" s="18">
        <v>3770.06</v>
      </c>
      <c r="O76" s="56">
        <v>4373.2695999999996</v>
      </c>
      <c r="P76" s="18">
        <f t="shared" si="19"/>
        <v>778.01959999999963</v>
      </c>
      <c r="Q76" s="19">
        <f t="shared" si="18"/>
        <v>-174.80999999999995</v>
      </c>
      <c r="S76" s="4">
        <f>1900*2</f>
        <v>3800</v>
      </c>
      <c r="T76" s="4">
        <f t="shared" si="14"/>
        <v>4400</v>
      </c>
      <c r="U76" s="4">
        <v>3000</v>
      </c>
      <c r="V76" s="4">
        <f t="shared" si="11"/>
        <v>3600</v>
      </c>
      <c r="W76" s="4">
        <v>2400</v>
      </c>
      <c r="X76" s="4">
        <f t="shared" si="12"/>
        <v>3000</v>
      </c>
      <c r="Y76" s="4">
        <v>2781</v>
      </c>
      <c r="Z76" s="58">
        <f t="shared" si="13"/>
        <v>3381</v>
      </c>
    </row>
    <row r="77" spans="1:26" s="9" customFormat="1" ht="27" customHeight="1" thickBot="1" x14ac:dyDescent="0.3">
      <c r="A77" s="8">
        <v>74</v>
      </c>
      <c r="B77" s="64" t="s">
        <v>84</v>
      </c>
      <c r="C77" s="11" t="s">
        <v>245</v>
      </c>
      <c r="D77" s="60" t="s">
        <v>84</v>
      </c>
      <c r="E77" s="8" t="s">
        <v>5</v>
      </c>
      <c r="F77" s="4">
        <v>11380</v>
      </c>
      <c r="G77" s="4">
        <v>14600</v>
      </c>
      <c r="H77" s="4"/>
      <c r="I77" s="4">
        <v>13237.800000000001</v>
      </c>
      <c r="J77" s="4">
        <f t="shared" si="16"/>
        <v>13072.6</v>
      </c>
      <c r="K77" s="4">
        <f t="shared" si="17"/>
        <v>3</v>
      </c>
      <c r="L77" s="1"/>
      <c r="N77" s="18">
        <v>13081.039999999999</v>
      </c>
      <c r="O77" s="56">
        <v>13800</v>
      </c>
      <c r="P77" s="18">
        <f t="shared" si="19"/>
        <v>727.39999999999964</v>
      </c>
      <c r="Q77" s="19">
        <f t="shared" si="18"/>
        <v>-8.4399999999986903</v>
      </c>
      <c r="S77" s="4">
        <f>5390*2</f>
        <v>10780</v>
      </c>
      <c r="T77" s="4">
        <f t="shared" si="14"/>
        <v>11380</v>
      </c>
      <c r="U77" s="4">
        <v>14000</v>
      </c>
      <c r="V77" s="4">
        <f t="shared" si="11"/>
        <v>14600</v>
      </c>
      <c r="W77" s="4"/>
      <c r="X77" s="4"/>
      <c r="Y77" s="4">
        <v>12637.800000000001</v>
      </c>
      <c r="Z77" s="58">
        <f t="shared" si="13"/>
        <v>13237.800000000001</v>
      </c>
    </row>
    <row r="78" spans="1:26" s="9" customFormat="1" ht="27" customHeight="1" thickBot="1" x14ac:dyDescent="0.3">
      <c r="A78" s="8">
        <v>75</v>
      </c>
      <c r="B78" s="64" t="s">
        <v>85</v>
      </c>
      <c r="C78" s="11" t="s">
        <v>245</v>
      </c>
      <c r="D78" s="60" t="s">
        <v>85</v>
      </c>
      <c r="E78" s="8" t="s">
        <v>5</v>
      </c>
      <c r="F78" s="4">
        <v>3780</v>
      </c>
      <c r="G78" s="4">
        <v>4600</v>
      </c>
      <c r="H78" s="4">
        <v>3000</v>
      </c>
      <c r="I78" s="4">
        <v>3889.1333333333337</v>
      </c>
      <c r="J78" s="4">
        <f t="shared" si="16"/>
        <v>3817.2833333333333</v>
      </c>
      <c r="K78" s="4">
        <f t="shared" si="17"/>
        <v>4</v>
      </c>
      <c r="L78" s="1"/>
      <c r="N78" s="18">
        <v>4409.0199999999995</v>
      </c>
      <c r="O78" s="56">
        <v>5114.4631999999992</v>
      </c>
      <c r="P78" s="18">
        <f t="shared" si="19"/>
        <v>1297.1798666666659</v>
      </c>
      <c r="Q78" s="19">
        <f t="shared" si="18"/>
        <v>-591.73666666666622</v>
      </c>
      <c r="S78" s="4">
        <f>1590*2</f>
        <v>3180</v>
      </c>
      <c r="T78" s="4">
        <f t="shared" si="14"/>
        <v>3780</v>
      </c>
      <c r="U78" s="4">
        <v>4000</v>
      </c>
      <c r="V78" s="4">
        <f t="shared" si="11"/>
        <v>4600</v>
      </c>
      <c r="W78" s="4">
        <v>2400</v>
      </c>
      <c r="X78" s="4">
        <f t="shared" si="12"/>
        <v>3000</v>
      </c>
      <c r="Y78" s="4">
        <v>3289.1333333333337</v>
      </c>
      <c r="Z78" s="58">
        <f t="shared" si="13"/>
        <v>3889.1333333333337</v>
      </c>
    </row>
    <row r="79" spans="1:26" s="9" customFormat="1" ht="27" customHeight="1" thickBot="1" x14ac:dyDescent="0.3">
      <c r="A79" s="8">
        <v>76</v>
      </c>
      <c r="B79" s="64" t="s">
        <v>86</v>
      </c>
      <c r="C79" s="11" t="s">
        <v>245</v>
      </c>
      <c r="D79" s="60" t="s">
        <v>169</v>
      </c>
      <c r="E79" s="8" t="s">
        <v>5</v>
      </c>
      <c r="F79" s="4">
        <v>2980</v>
      </c>
      <c r="G79" s="4">
        <v>4600</v>
      </c>
      <c r="H79" s="4">
        <v>4600</v>
      </c>
      <c r="I79" s="4">
        <v>4129.2000000000007</v>
      </c>
      <c r="J79" s="4">
        <f t="shared" si="16"/>
        <v>4077.3</v>
      </c>
      <c r="K79" s="4">
        <f t="shared" si="17"/>
        <v>4</v>
      </c>
      <c r="L79" s="1"/>
      <c r="N79" s="18">
        <v>3837.68</v>
      </c>
      <c r="O79" s="56">
        <v>4183.0712000000003</v>
      </c>
      <c r="P79" s="18">
        <f t="shared" si="19"/>
        <v>105.77120000000014</v>
      </c>
      <c r="Q79" s="19">
        <f t="shared" si="18"/>
        <v>239.62000000000035</v>
      </c>
      <c r="S79" s="4">
        <f>1190*2</f>
        <v>2380</v>
      </c>
      <c r="T79" s="4">
        <f t="shared" si="14"/>
        <v>2980</v>
      </c>
      <c r="U79" s="4">
        <v>4000</v>
      </c>
      <c r="V79" s="4">
        <f t="shared" si="11"/>
        <v>4600</v>
      </c>
      <c r="W79" s="4">
        <v>4000</v>
      </c>
      <c r="X79" s="4">
        <f t="shared" si="12"/>
        <v>4600</v>
      </c>
      <c r="Y79" s="4">
        <v>3529.2000000000003</v>
      </c>
      <c r="Z79" s="58">
        <f t="shared" si="13"/>
        <v>4129.2000000000007</v>
      </c>
    </row>
    <row r="80" spans="1:26" s="9" customFormat="1" ht="27" customHeight="1" thickBot="1" x14ac:dyDescent="0.3">
      <c r="A80" s="8">
        <v>77</v>
      </c>
      <c r="B80" s="64" t="s">
        <v>87</v>
      </c>
      <c r="C80" s="11" t="s">
        <v>244</v>
      </c>
      <c r="D80" s="60" t="s">
        <v>170</v>
      </c>
      <c r="E80" s="8" t="s">
        <v>5</v>
      </c>
      <c r="F80" s="4">
        <v>18000</v>
      </c>
      <c r="G80" s="4"/>
      <c r="H80" s="4">
        <v>8200</v>
      </c>
      <c r="I80" s="4">
        <v>13457</v>
      </c>
      <c r="J80" s="4">
        <f t="shared" si="16"/>
        <v>13219</v>
      </c>
      <c r="K80" s="4">
        <f t="shared" si="17"/>
        <v>3</v>
      </c>
      <c r="L80" s="1"/>
      <c r="N80" s="18">
        <v>12617.5</v>
      </c>
      <c r="O80" s="56">
        <v>13650</v>
      </c>
      <c r="P80" s="18">
        <f t="shared" si="19"/>
        <v>431</v>
      </c>
      <c r="Q80" s="19">
        <f t="shared" si="18"/>
        <v>601.5</v>
      </c>
      <c r="S80" s="4">
        <f>8400*2</f>
        <v>16800</v>
      </c>
      <c r="T80" s="28">
        <f>+S80+AB$2</f>
        <v>18000</v>
      </c>
      <c r="U80" s="4"/>
      <c r="V80" s="4"/>
      <c r="W80" s="4">
        <v>7000</v>
      </c>
      <c r="X80" s="4">
        <f>+W80+AB$2</f>
        <v>8200</v>
      </c>
      <c r="Y80" s="4">
        <v>12257</v>
      </c>
      <c r="Z80" s="58">
        <f>+Y80+AB$2</f>
        <v>13457</v>
      </c>
    </row>
    <row r="81" spans="1:26" s="9" customFormat="1" ht="27" customHeight="1" thickBot="1" x14ac:dyDescent="0.3">
      <c r="A81" s="8">
        <v>78</v>
      </c>
      <c r="B81" s="64" t="s">
        <v>88</v>
      </c>
      <c r="C81" s="11" t="s">
        <v>245</v>
      </c>
      <c r="D81" s="60" t="s">
        <v>171</v>
      </c>
      <c r="E81" s="8" t="s">
        <v>5</v>
      </c>
      <c r="F81" s="4">
        <v>3980</v>
      </c>
      <c r="G81" s="4">
        <v>3600</v>
      </c>
      <c r="H81" s="4">
        <v>3600</v>
      </c>
      <c r="I81" s="4">
        <v>3789.2</v>
      </c>
      <c r="J81" s="4">
        <f t="shared" si="16"/>
        <v>3742.3</v>
      </c>
      <c r="K81" s="4">
        <f t="shared" si="17"/>
        <v>4</v>
      </c>
      <c r="L81" s="1"/>
      <c r="N81" s="18">
        <v>4166.96</v>
      </c>
      <c r="O81" s="56">
        <v>4541.9864000000007</v>
      </c>
      <c r="P81" s="18">
        <f t="shared" si="19"/>
        <v>799.6864000000005</v>
      </c>
      <c r="Q81" s="19">
        <f t="shared" si="18"/>
        <v>-424.65999999999985</v>
      </c>
      <c r="S81" s="4">
        <f>1690*2</f>
        <v>3380</v>
      </c>
      <c r="T81" s="4">
        <f t="shared" ref="T81:T82" si="20">+S81+AC$2</f>
        <v>3980</v>
      </c>
      <c r="U81" s="4">
        <v>3000</v>
      </c>
      <c r="V81" s="4">
        <f t="shared" ref="V81:V82" si="21">+U81+AC$2</f>
        <v>3600</v>
      </c>
      <c r="W81" s="4">
        <v>3000</v>
      </c>
      <c r="X81" s="4">
        <f t="shared" ref="X81:X82" si="22">+W81+AC$2</f>
        <v>3600</v>
      </c>
      <c r="Y81" s="4">
        <v>3189.2</v>
      </c>
      <c r="Z81" s="58">
        <f t="shared" ref="Z81:Z82" si="23">+Y81+AC$2</f>
        <v>3789.2</v>
      </c>
    </row>
    <row r="82" spans="1:26" s="9" customFormat="1" ht="27" customHeight="1" thickBot="1" x14ac:dyDescent="0.3">
      <c r="A82" s="8">
        <v>79</v>
      </c>
      <c r="B82" s="64" t="s">
        <v>89</v>
      </c>
      <c r="C82" s="11" t="s">
        <v>245</v>
      </c>
      <c r="D82" s="60" t="s">
        <v>172</v>
      </c>
      <c r="E82" s="8" t="s">
        <v>5</v>
      </c>
      <c r="F82" s="4">
        <v>5980</v>
      </c>
      <c r="G82" s="4">
        <v>5600</v>
      </c>
      <c r="H82" s="4">
        <v>4600</v>
      </c>
      <c r="I82" s="4">
        <v>5537.1333333333332</v>
      </c>
      <c r="J82" s="4">
        <f t="shared" si="16"/>
        <v>5429.2833333333328</v>
      </c>
      <c r="K82" s="4">
        <f t="shared" si="17"/>
        <v>4</v>
      </c>
      <c r="L82" s="1"/>
      <c r="N82" s="18">
        <v>5027.3999999999996</v>
      </c>
      <c r="O82" s="56">
        <v>5831.7839999999987</v>
      </c>
      <c r="P82" s="18">
        <f t="shared" si="19"/>
        <v>402.50066666666589</v>
      </c>
      <c r="Q82" s="19">
        <f t="shared" si="18"/>
        <v>401.88333333333321</v>
      </c>
      <c r="S82" s="4">
        <f>2690*2</f>
        <v>5380</v>
      </c>
      <c r="T82" s="4">
        <f t="shared" si="20"/>
        <v>5980</v>
      </c>
      <c r="U82" s="4">
        <v>5000</v>
      </c>
      <c r="V82" s="4">
        <f t="shared" si="21"/>
        <v>5600</v>
      </c>
      <c r="W82" s="4">
        <v>4000</v>
      </c>
      <c r="X82" s="4">
        <f t="shared" si="22"/>
        <v>4600</v>
      </c>
      <c r="Y82" s="4">
        <v>4937.1333333333332</v>
      </c>
      <c r="Z82" s="58">
        <f t="shared" si="23"/>
        <v>5537.1333333333332</v>
      </c>
    </row>
    <row r="83" spans="1:26" s="9" customFormat="1" ht="27" customHeight="1" thickBot="1" x14ac:dyDescent="0.3">
      <c r="A83" s="8">
        <v>80</v>
      </c>
      <c r="B83" s="64" t="s">
        <v>90</v>
      </c>
      <c r="C83" s="11" t="s">
        <v>244</v>
      </c>
      <c r="D83" s="59" t="s">
        <v>90</v>
      </c>
      <c r="E83" s="8" t="s">
        <v>91</v>
      </c>
      <c r="F83" s="4">
        <v>9930</v>
      </c>
      <c r="G83" s="4"/>
      <c r="H83" s="4">
        <v>9700</v>
      </c>
      <c r="I83" s="4">
        <v>10104.6</v>
      </c>
      <c r="J83" s="4">
        <f t="shared" si="16"/>
        <v>9911.5333333333328</v>
      </c>
      <c r="K83" s="4">
        <f t="shared" si="17"/>
        <v>3</v>
      </c>
      <c r="L83" s="1"/>
      <c r="N83" s="18">
        <v>6856.08</v>
      </c>
      <c r="O83" s="56">
        <v>7473.1272000000008</v>
      </c>
      <c r="P83" s="18">
        <f t="shared" si="19"/>
        <v>-2438.406133333332</v>
      </c>
      <c r="Q83" s="19">
        <f t="shared" si="18"/>
        <v>3055.4533333333329</v>
      </c>
      <c r="S83" s="4">
        <f>873*10</f>
        <v>8730</v>
      </c>
      <c r="T83" s="28">
        <f t="shared" ref="T83:T84" si="24">+S83+AB$2</f>
        <v>9930</v>
      </c>
      <c r="U83" s="4"/>
      <c r="V83" s="4"/>
      <c r="W83" s="4">
        <v>8500</v>
      </c>
      <c r="X83" s="4">
        <f t="shared" ref="X83:X84" si="25">+W83+AB$2</f>
        <v>9700</v>
      </c>
      <c r="Y83" s="4">
        <v>8904.6</v>
      </c>
      <c r="Z83" s="58">
        <f t="shared" ref="Z83:Z84" si="26">+Y83+AB$2</f>
        <v>10104.6</v>
      </c>
    </row>
    <row r="84" spans="1:26" s="9" customFormat="1" ht="27" customHeight="1" thickBot="1" x14ac:dyDescent="0.3">
      <c r="A84" s="8">
        <v>81</v>
      </c>
      <c r="B84" s="64" t="s">
        <v>92</v>
      </c>
      <c r="C84" s="11" t="s">
        <v>244</v>
      </c>
      <c r="D84" s="60" t="s">
        <v>173</v>
      </c>
      <c r="E84" s="8" t="s">
        <v>93</v>
      </c>
      <c r="F84" s="4">
        <v>10650</v>
      </c>
      <c r="G84" s="4"/>
      <c r="H84" s="4">
        <v>11150</v>
      </c>
      <c r="I84" s="4">
        <v>10933.5</v>
      </c>
      <c r="J84" s="4">
        <f t="shared" si="16"/>
        <v>10911.166666666666</v>
      </c>
      <c r="K84" s="4">
        <f t="shared" si="17"/>
        <v>3</v>
      </c>
      <c r="L84" s="1"/>
      <c r="N84" s="18">
        <v>11687.48</v>
      </c>
      <c r="O84" s="56">
        <v>12700</v>
      </c>
      <c r="P84" s="18">
        <f t="shared" si="19"/>
        <v>1788.8333333333339</v>
      </c>
      <c r="Q84" s="19">
        <f t="shared" si="18"/>
        <v>-776.3133333333335</v>
      </c>
      <c r="S84" s="4">
        <v>9450</v>
      </c>
      <c r="T84" s="28">
        <f t="shared" si="24"/>
        <v>10650</v>
      </c>
      <c r="U84" s="4"/>
      <c r="V84" s="4"/>
      <c r="W84" s="4">
        <v>9950</v>
      </c>
      <c r="X84" s="4">
        <f t="shared" si="25"/>
        <v>11150</v>
      </c>
      <c r="Y84" s="4">
        <v>9733.5</v>
      </c>
      <c r="Z84" s="58">
        <f t="shared" si="26"/>
        <v>10933.5</v>
      </c>
    </row>
    <row r="85" spans="1:26" s="9" customFormat="1" ht="27" customHeight="1" thickBot="1" x14ac:dyDescent="0.3">
      <c r="A85" s="8">
        <v>82</v>
      </c>
      <c r="B85" s="64" t="s">
        <v>94</v>
      </c>
      <c r="C85" s="11"/>
      <c r="D85" s="60" t="s">
        <v>174</v>
      </c>
      <c r="E85" s="8" t="s">
        <v>95</v>
      </c>
      <c r="F85" s="4">
        <v>1580</v>
      </c>
      <c r="G85" s="4"/>
      <c r="H85" s="4">
        <v>1500</v>
      </c>
      <c r="I85" s="4">
        <v>1550</v>
      </c>
      <c r="J85" s="4">
        <f t="shared" si="16"/>
        <v>1543.3333333333333</v>
      </c>
      <c r="K85" s="4">
        <f t="shared" si="17"/>
        <v>3</v>
      </c>
      <c r="L85" s="1"/>
      <c r="N85" s="18">
        <v>1452.36</v>
      </c>
      <c r="O85" s="56">
        <v>1583.0724</v>
      </c>
      <c r="P85" s="18">
        <f t="shared" si="19"/>
        <v>39.739066666666758</v>
      </c>
      <c r="Q85" s="19">
        <f t="shared" si="18"/>
        <v>90.973333333333358</v>
      </c>
      <c r="S85" s="4">
        <v>1580</v>
      </c>
      <c r="T85" s="4"/>
      <c r="U85" s="4"/>
      <c r="V85" s="4"/>
      <c r="W85" s="4">
        <v>1500</v>
      </c>
      <c r="X85" s="4"/>
      <c r="Y85" s="4">
        <v>1550</v>
      </c>
      <c r="Z85" s="65"/>
    </row>
    <row r="86" spans="1:26" s="9" customFormat="1" ht="27" customHeight="1" thickBot="1" x14ac:dyDescent="0.3">
      <c r="A86" s="8">
        <v>83</v>
      </c>
      <c r="B86" s="64" t="s">
        <v>96</v>
      </c>
      <c r="C86" s="11" t="s">
        <v>244</v>
      </c>
      <c r="D86" s="60" t="s">
        <v>175</v>
      </c>
      <c r="E86" s="8" t="s">
        <v>97</v>
      </c>
      <c r="F86" s="4">
        <v>9950</v>
      </c>
      <c r="G86" s="4"/>
      <c r="H86" s="4">
        <v>10400</v>
      </c>
      <c r="I86" s="4">
        <v>10212.5</v>
      </c>
      <c r="J86" s="4">
        <f t="shared" si="16"/>
        <v>10187.5</v>
      </c>
      <c r="K86" s="4">
        <f t="shared" si="17"/>
        <v>3</v>
      </c>
      <c r="L86" s="1"/>
      <c r="N86" s="18">
        <v>10828.02</v>
      </c>
      <c r="O86" s="56">
        <v>11802.541800000001</v>
      </c>
      <c r="P86" s="18">
        <f t="shared" si="19"/>
        <v>1615.0418000000009</v>
      </c>
      <c r="Q86" s="19">
        <f t="shared" si="18"/>
        <v>-640.52000000000044</v>
      </c>
      <c r="S86" s="4">
        <v>8750</v>
      </c>
      <c r="T86" s="28">
        <f t="shared" ref="T86:T98" si="27">+S86+AB$2</f>
        <v>9950</v>
      </c>
      <c r="U86" s="4"/>
      <c r="V86" s="4"/>
      <c r="W86" s="4">
        <v>9200</v>
      </c>
      <c r="X86" s="4">
        <f t="shared" ref="X86:X98" si="28">+W86+AB$2</f>
        <v>10400</v>
      </c>
      <c r="Y86" s="4">
        <v>9012.5</v>
      </c>
      <c r="Z86" s="58">
        <f t="shared" ref="Z86:Z98" si="29">+Y86+AB$2</f>
        <v>10212.5</v>
      </c>
    </row>
    <row r="87" spans="1:26" s="9" customFormat="1" ht="27" customHeight="1" thickBot="1" x14ac:dyDescent="0.3">
      <c r="A87" s="8">
        <v>84</v>
      </c>
      <c r="B87" s="64" t="s">
        <v>98</v>
      </c>
      <c r="C87" s="11" t="s">
        <v>244</v>
      </c>
      <c r="D87" s="60" t="s">
        <v>176</v>
      </c>
      <c r="E87" s="8" t="s">
        <v>99</v>
      </c>
      <c r="F87" s="4">
        <v>9150</v>
      </c>
      <c r="G87" s="4"/>
      <c r="H87" s="4">
        <v>9550</v>
      </c>
      <c r="I87" s="4">
        <v>9309</v>
      </c>
      <c r="J87" s="4">
        <f t="shared" si="16"/>
        <v>9336.3333333333339</v>
      </c>
      <c r="K87" s="4">
        <f t="shared" si="17"/>
        <v>3</v>
      </c>
      <c r="L87" s="1"/>
      <c r="N87" s="18">
        <v>9054.2199999999993</v>
      </c>
      <c r="O87" s="56">
        <v>9869.0998</v>
      </c>
      <c r="P87" s="18">
        <f t="shared" si="19"/>
        <v>532.76646666666602</v>
      </c>
      <c r="Q87" s="19">
        <f t="shared" si="18"/>
        <v>282.11333333333459</v>
      </c>
      <c r="S87" s="4">
        <v>7950</v>
      </c>
      <c r="T87" s="28">
        <f t="shared" si="27"/>
        <v>9150</v>
      </c>
      <c r="U87" s="4"/>
      <c r="V87" s="4"/>
      <c r="W87" s="4">
        <v>8350</v>
      </c>
      <c r="X87" s="4">
        <f t="shared" si="28"/>
        <v>9550</v>
      </c>
      <c r="Y87" s="4">
        <v>8109</v>
      </c>
      <c r="Z87" s="58">
        <f t="shared" si="29"/>
        <v>9309</v>
      </c>
    </row>
    <row r="88" spans="1:26" s="9" customFormat="1" ht="27" customHeight="1" thickBot="1" x14ac:dyDescent="0.3">
      <c r="A88" s="8">
        <v>85</v>
      </c>
      <c r="B88" s="64" t="s">
        <v>100</v>
      </c>
      <c r="C88" s="11" t="s">
        <v>244</v>
      </c>
      <c r="D88" s="60" t="s">
        <v>177</v>
      </c>
      <c r="E88" s="8" t="s">
        <v>101</v>
      </c>
      <c r="F88" s="4">
        <v>32200</v>
      </c>
      <c r="G88" s="4"/>
      <c r="H88" s="4">
        <v>33200</v>
      </c>
      <c r="I88" s="4">
        <v>33130</v>
      </c>
      <c r="J88" s="4">
        <f t="shared" si="16"/>
        <v>32843.333333333336</v>
      </c>
      <c r="K88" s="4">
        <f t="shared" si="17"/>
        <v>3</v>
      </c>
      <c r="L88" s="1"/>
      <c r="N88" s="18">
        <v>26139.54</v>
      </c>
      <c r="O88" s="56">
        <v>27800</v>
      </c>
      <c r="P88" s="18">
        <f t="shared" si="19"/>
        <v>-5043.3333333333358</v>
      </c>
      <c r="Q88" s="19">
        <f t="shared" si="18"/>
        <v>6703.7933333333349</v>
      </c>
      <c r="S88" s="4">
        <f>15500*2</f>
        <v>31000</v>
      </c>
      <c r="T88" s="28">
        <f t="shared" si="27"/>
        <v>32200</v>
      </c>
      <c r="U88" s="4"/>
      <c r="V88" s="4"/>
      <c r="W88" s="4">
        <v>32000</v>
      </c>
      <c r="X88" s="4">
        <f t="shared" si="28"/>
        <v>33200</v>
      </c>
      <c r="Y88" s="4">
        <v>31930</v>
      </c>
      <c r="Z88" s="58">
        <f t="shared" si="29"/>
        <v>33130</v>
      </c>
    </row>
    <row r="89" spans="1:26" s="9" customFormat="1" ht="27" customHeight="1" thickBot="1" x14ac:dyDescent="0.3">
      <c r="A89" s="8">
        <v>86</v>
      </c>
      <c r="B89" s="64" t="s">
        <v>102</v>
      </c>
      <c r="C89" s="11" t="s">
        <v>244</v>
      </c>
      <c r="D89" s="60" t="s">
        <v>178</v>
      </c>
      <c r="E89" s="8" t="s">
        <v>101</v>
      </c>
      <c r="F89" s="4">
        <v>21800</v>
      </c>
      <c r="G89" s="4"/>
      <c r="H89" s="4">
        <v>22400</v>
      </c>
      <c r="I89" s="4">
        <v>22212</v>
      </c>
      <c r="J89" s="4">
        <f t="shared" si="16"/>
        <v>22137.333333333332</v>
      </c>
      <c r="K89" s="4">
        <f t="shared" si="17"/>
        <v>3</v>
      </c>
      <c r="L89" s="1"/>
      <c r="N89" s="18">
        <v>19723.48</v>
      </c>
      <c r="O89" s="56">
        <v>21800</v>
      </c>
      <c r="P89" s="18">
        <f t="shared" si="19"/>
        <v>-337.33333333333212</v>
      </c>
      <c r="Q89" s="19">
        <f t="shared" si="18"/>
        <v>2413.8533333333326</v>
      </c>
      <c r="S89" s="4">
        <f>10300*2</f>
        <v>20600</v>
      </c>
      <c r="T89" s="28">
        <f t="shared" si="27"/>
        <v>21800</v>
      </c>
      <c r="U89" s="4"/>
      <c r="V89" s="4"/>
      <c r="W89" s="4">
        <v>21200</v>
      </c>
      <c r="X89" s="4">
        <f t="shared" si="28"/>
        <v>22400</v>
      </c>
      <c r="Y89" s="4">
        <v>21012</v>
      </c>
      <c r="Z89" s="58">
        <f t="shared" si="29"/>
        <v>22212</v>
      </c>
    </row>
    <row r="90" spans="1:26" s="9" customFormat="1" ht="27" customHeight="1" thickBot="1" x14ac:dyDescent="0.3">
      <c r="A90" s="8">
        <v>87</v>
      </c>
      <c r="B90" s="64" t="s">
        <v>103</v>
      </c>
      <c r="C90" s="11" t="s">
        <v>244</v>
      </c>
      <c r="D90" s="60" t="s">
        <v>179</v>
      </c>
      <c r="E90" s="8" t="s">
        <v>101</v>
      </c>
      <c r="F90" s="4">
        <v>30400</v>
      </c>
      <c r="G90" s="4"/>
      <c r="H90" s="4">
        <v>31150</v>
      </c>
      <c r="I90" s="4">
        <v>31276</v>
      </c>
      <c r="J90" s="4">
        <f t="shared" si="16"/>
        <v>30942</v>
      </c>
      <c r="K90" s="4">
        <f t="shared" si="17"/>
        <v>3</v>
      </c>
      <c r="L90" s="1"/>
      <c r="N90" s="18">
        <v>29108.94</v>
      </c>
      <c r="O90" s="56">
        <v>31500</v>
      </c>
      <c r="P90" s="18">
        <f t="shared" si="19"/>
        <v>558</v>
      </c>
      <c r="Q90" s="19">
        <f t="shared" si="18"/>
        <v>1833.0600000000013</v>
      </c>
      <c r="S90" s="4">
        <f>14600*2</f>
        <v>29200</v>
      </c>
      <c r="T90" s="28">
        <f t="shared" si="27"/>
        <v>30400</v>
      </c>
      <c r="U90" s="4"/>
      <c r="V90" s="4"/>
      <c r="W90" s="4">
        <v>29950</v>
      </c>
      <c r="X90" s="4">
        <f t="shared" si="28"/>
        <v>31150</v>
      </c>
      <c r="Y90" s="4">
        <v>30076</v>
      </c>
      <c r="Z90" s="58">
        <f t="shared" si="29"/>
        <v>31276</v>
      </c>
    </row>
    <row r="91" spans="1:26" s="9" customFormat="1" ht="27" customHeight="1" thickBot="1" x14ac:dyDescent="0.3">
      <c r="A91" s="8">
        <v>88</v>
      </c>
      <c r="B91" s="64" t="s">
        <v>104</v>
      </c>
      <c r="C91" s="11" t="s">
        <v>244</v>
      </c>
      <c r="D91" s="60" t="s">
        <v>180</v>
      </c>
      <c r="E91" s="8" t="s">
        <v>105</v>
      </c>
      <c r="F91" s="4">
        <v>20450</v>
      </c>
      <c r="G91" s="4"/>
      <c r="H91" s="4">
        <v>20700</v>
      </c>
      <c r="I91" s="4">
        <v>20835</v>
      </c>
      <c r="J91" s="4">
        <f t="shared" si="16"/>
        <v>20661.666666666668</v>
      </c>
      <c r="K91" s="4">
        <f t="shared" si="17"/>
        <v>3</v>
      </c>
      <c r="L91" s="6"/>
      <c r="N91" s="18">
        <v>16267.02</v>
      </c>
      <c r="O91" s="56">
        <v>17731.051800000001</v>
      </c>
      <c r="P91" s="18">
        <f t="shared" si="19"/>
        <v>-2930.6148666666668</v>
      </c>
      <c r="Q91" s="19">
        <f t="shared" si="18"/>
        <v>4394.6466666666674</v>
      </c>
      <c r="S91" s="4">
        <v>19250</v>
      </c>
      <c r="T91" s="28">
        <f t="shared" si="27"/>
        <v>20450</v>
      </c>
      <c r="U91" s="4"/>
      <c r="V91" s="4"/>
      <c r="W91" s="4">
        <v>19500</v>
      </c>
      <c r="X91" s="4">
        <f t="shared" si="28"/>
        <v>20700</v>
      </c>
      <c r="Y91" s="4">
        <v>19635</v>
      </c>
      <c r="Z91" s="58">
        <f t="shared" si="29"/>
        <v>20835</v>
      </c>
    </row>
    <row r="92" spans="1:26" s="9" customFormat="1" ht="27" customHeight="1" thickBot="1" x14ac:dyDescent="0.3">
      <c r="A92" s="8">
        <v>89</v>
      </c>
      <c r="B92" s="64" t="s">
        <v>106</v>
      </c>
      <c r="C92" s="11" t="s">
        <v>244</v>
      </c>
      <c r="D92" s="60" t="s">
        <v>181</v>
      </c>
      <c r="E92" s="8" t="s">
        <v>5</v>
      </c>
      <c r="F92" s="4">
        <v>15306</v>
      </c>
      <c r="G92" s="4"/>
      <c r="H92" s="4">
        <v>16200</v>
      </c>
      <c r="I92" s="4">
        <v>15729.18</v>
      </c>
      <c r="J92" s="4">
        <f t="shared" si="16"/>
        <v>15745.06</v>
      </c>
      <c r="K92" s="4">
        <f t="shared" si="17"/>
        <v>3</v>
      </c>
      <c r="L92" s="6"/>
      <c r="N92" s="18">
        <v>13313.3</v>
      </c>
      <c r="O92" s="56">
        <v>14500</v>
      </c>
      <c r="P92" s="18">
        <f t="shared" si="19"/>
        <v>-1245.0599999999995</v>
      </c>
      <c r="Q92" s="19">
        <f t="shared" si="18"/>
        <v>2431.7600000000002</v>
      </c>
      <c r="S92" s="4">
        <v>14106</v>
      </c>
      <c r="T92" s="28">
        <f t="shared" si="27"/>
        <v>15306</v>
      </c>
      <c r="U92" s="4"/>
      <c r="V92" s="4"/>
      <c r="W92" s="4">
        <v>15000</v>
      </c>
      <c r="X92" s="4">
        <f t="shared" si="28"/>
        <v>16200</v>
      </c>
      <c r="Y92" s="4">
        <v>14529.18</v>
      </c>
      <c r="Z92" s="58">
        <f t="shared" si="29"/>
        <v>15729.18</v>
      </c>
    </row>
    <row r="93" spans="1:26" s="9" customFormat="1" ht="27" customHeight="1" thickBot="1" x14ac:dyDescent="0.3">
      <c r="A93" s="8">
        <v>90</v>
      </c>
      <c r="B93" s="64" t="s">
        <v>107</v>
      </c>
      <c r="C93" s="11" t="s">
        <v>244</v>
      </c>
      <c r="D93" s="60" t="s">
        <v>182</v>
      </c>
      <c r="E93" s="8" t="s">
        <v>108</v>
      </c>
      <c r="F93" s="4">
        <v>10700</v>
      </c>
      <c r="G93" s="4"/>
      <c r="H93" s="4">
        <v>11180</v>
      </c>
      <c r="I93" s="4">
        <v>10890</v>
      </c>
      <c r="J93" s="4">
        <f t="shared" si="16"/>
        <v>10923.333333333334</v>
      </c>
      <c r="K93" s="4">
        <f t="shared" si="17"/>
        <v>3</v>
      </c>
      <c r="L93" s="6"/>
      <c r="N93" s="18">
        <v>9401.14</v>
      </c>
      <c r="O93" s="56">
        <v>10247.2426</v>
      </c>
      <c r="P93" s="18">
        <f t="shared" si="19"/>
        <v>-676.09073333333436</v>
      </c>
      <c r="Q93" s="19">
        <f t="shared" si="18"/>
        <v>1522.1933333333345</v>
      </c>
      <c r="S93" s="4">
        <v>9500</v>
      </c>
      <c r="T93" s="28">
        <f t="shared" si="27"/>
        <v>10700</v>
      </c>
      <c r="U93" s="4"/>
      <c r="V93" s="4"/>
      <c r="W93" s="4">
        <v>9980</v>
      </c>
      <c r="X93" s="4">
        <f t="shared" si="28"/>
        <v>11180</v>
      </c>
      <c r="Y93" s="4">
        <v>9690</v>
      </c>
      <c r="Z93" s="58">
        <f t="shared" si="29"/>
        <v>10890</v>
      </c>
    </row>
    <row r="94" spans="1:26" s="9" customFormat="1" ht="35.25" customHeight="1" thickBot="1" x14ac:dyDescent="0.3">
      <c r="A94" s="8">
        <v>91</v>
      </c>
      <c r="B94" s="64" t="s">
        <v>109</v>
      </c>
      <c r="C94" s="11" t="s">
        <v>244</v>
      </c>
      <c r="D94" s="60" t="s">
        <v>183</v>
      </c>
      <c r="E94" s="14" t="s">
        <v>110</v>
      </c>
      <c r="F94" s="4">
        <v>11000</v>
      </c>
      <c r="G94" s="4"/>
      <c r="H94" s="4">
        <v>11350</v>
      </c>
      <c r="I94" s="4">
        <v>11294</v>
      </c>
      <c r="J94" s="4">
        <f t="shared" si="16"/>
        <v>11214.666666666666</v>
      </c>
      <c r="K94" s="4">
        <f t="shared" si="17"/>
        <v>3</v>
      </c>
      <c r="L94" s="6"/>
      <c r="N94" s="18">
        <v>7225.54</v>
      </c>
      <c r="O94" s="56">
        <v>8381.6263999999992</v>
      </c>
      <c r="P94" s="18">
        <f t="shared" si="19"/>
        <v>-2833.0402666666669</v>
      </c>
      <c r="Q94" s="19">
        <f t="shared" si="18"/>
        <v>3989.1266666666661</v>
      </c>
      <c r="S94" s="4">
        <v>9800</v>
      </c>
      <c r="T94" s="28">
        <f t="shared" si="27"/>
        <v>11000</v>
      </c>
      <c r="U94" s="4"/>
      <c r="V94" s="4"/>
      <c r="W94" s="4">
        <v>10150</v>
      </c>
      <c r="X94" s="4">
        <f t="shared" si="28"/>
        <v>11350</v>
      </c>
      <c r="Y94" s="4">
        <v>10094</v>
      </c>
      <c r="Z94" s="58">
        <f t="shared" si="29"/>
        <v>11294</v>
      </c>
    </row>
    <row r="95" spans="1:26" s="9" customFormat="1" ht="39.75" customHeight="1" thickBot="1" x14ac:dyDescent="0.3">
      <c r="A95" s="8">
        <v>92</v>
      </c>
      <c r="B95" s="64" t="s">
        <v>111</v>
      </c>
      <c r="C95" s="11" t="s">
        <v>244</v>
      </c>
      <c r="D95" s="60" t="s">
        <v>184</v>
      </c>
      <c r="E95" s="8" t="s">
        <v>112</v>
      </c>
      <c r="F95" s="4">
        <v>10650</v>
      </c>
      <c r="G95" s="4"/>
      <c r="H95" s="4">
        <v>11000</v>
      </c>
      <c r="I95" s="4">
        <v>10839</v>
      </c>
      <c r="J95" s="4">
        <f t="shared" si="16"/>
        <v>10829.666666666666</v>
      </c>
      <c r="K95" s="4">
        <f t="shared" si="17"/>
        <v>3</v>
      </c>
      <c r="L95" s="6"/>
      <c r="N95" s="18">
        <v>9940.14</v>
      </c>
      <c r="O95" s="56">
        <v>11530.562399999999</v>
      </c>
      <c r="P95" s="18">
        <f t="shared" si="19"/>
        <v>700.89573333333283</v>
      </c>
      <c r="Q95" s="19">
        <f t="shared" si="18"/>
        <v>889.52666666666664</v>
      </c>
      <c r="S95" s="4">
        <v>9450</v>
      </c>
      <c r="T95" s="28">
        <f t="shared" si="27"/>
        <v>10650</v>
      </c>
      <c r="U95" s="4"/>
      <c r="V95" s="4"/>
      <c r="W95" s="4">
        <v>9800</v>
      </c>
      <c r="X95" s="4">
        <f t="shared" si="28"/>
        <v>11000</v>
      </c>
      <c r="Y95" s="4">
        <v>9639</v>
      </c>
      <c r="Z95" s="58">
        <f t="shared" si="29"/>
        <v>10839</v>
      </c>
    </row>
    <row r="96" spans="1:26" s="9" customFormat="1" ht="36.75" customHeight="1" thickBot="1" x14ac:dyDescent="0.3">
      <c r="A96" s="8">
        <v>93</v>
      </c>
      <c r="B96" s="64" t="s">
        <v>113</v>
      </c>
      <c r="C96" s="11" t="s">
        <v>244</v>
      </c>
      <c r="D96" s="60" t="s">
        <v>185</v>
      </c>
      <c r="E96" s="8" t="s">
        <v>114</v>
      </c>
      <c r="F96" s="4">
        <v>11700</v>
      </c>
      <c r="G96" s="4"/>
      <c r="H96" s="4">
        <v>11400</v>
      </c>
      <c r="I96" s="4">
        <v>11650</v>
      </c>
      <c r="J96" s="4">
        <f t="shared" si="16"/>
        <v>11583.333333333334</v>
      </c>
      <c r="K96" s="4">
        <f t="shared" si="17"/>
        <v>3</v>
      </c>
      <c r="L96" s="1"/>
      <c r="N96" s="18">
        <v>10115.56</v>
      </c>
      <c r="O96" s="56">
        <v>11025.9604</v>
      </c>
      <c r="P96" s="18">
        <f t="shared" si="19"/>
        <v>-557.372933333334</v>
      </c>
      <c r="Q96" s="19">
        <f t="shared" si="18"/>
        <v>1467.7733333333344</v>
      </c>
      <c r="S96" s="4">
        <v>10500</v>
      </c>
      <c r="T96" s="28">
        <f t="shared" si="27"/>
        <v>11700</v>
      </c>
      <c r="U96" s="4"/>
      <c r="V96" s="4"/>
      <c r="W96" s="4">
        <v>10200</v>
      </c>
      <c r="X96" s="4">
        <f t="shared" si="28"/>
        <v>11400</v>
      </c>
      <c r="Y96" s="4">
        <v>10450</v>
      </c>
      <c r="Z96" s="58">
        <f t="shared" si="29"/>
        <v>11650</v>
      </c>
    </row>
    <row r="97" spans="1:26" s="9" customFormat="1" ht="45" customHeight="1" thickBot="1" x14ac:dyDescent="0.3">
      <c r="A97" s="8">
        <v>94</v>
      </c>
      <c r="B97" s="64" t="s">
        <v>115</v>
      </c>
      <c r="C97" s="11" t="s">
        <v>244</v>
      </c>
      <c r="D97" s="59" t="s">
        <v>186</v>
      </c>
      <c r="E97" s="8" t="s">
        <v>114</v>
      </c>
      <c r="F97" s="4">
        <v>11000</v>
      </c>
      <c r="G97" s="4"/>
      <c r="H97" s="4">
        <v>11200</v>
      </c>
      <c r="I97" s="4">
        <v>11196</v>
      </c>
      <c r="J97" s="4">
        <f t="shared" si="16"/>
        <v>11132</v>
      </c>
      <c r="K97" s="4">
        <f t="shared" si="17"/>
        <v>3</v>
      </c>
      <c r="L97" s="1"/>
      <c r="N97" s="18">
        <v>7938.98</v>
      </c>
      <c r="O97" s="56">
        <v>8653.4881999999998</v>
      </c>
      <c r="P97" s="18">
        <f t="shared" si="19"/>
        <v>-2478.5118000000002</v>
      </c>
      <c r="Q97" s="19">
        <f t="shared" si="18"/>
        <v>3193.0200000000004</v>
      </c>
      <c r="S97" s="4">
        <v>9800</v>
      </c>
      <c r="T97" s="28">
        <f t="shared" si="27"/>
        <v>11000</v>
      </c>
      <c r="U97" s="4"/>
      <c r="V97" s="4"/>
      <c r="W97" s="4">
        <v>10000</v>
      </c>
      <c r="X97" s="4">
        <f t="shared" si="28"/>
        <v>11200</v>
      </c>
      <c r="Y97" s="4">
        <v>9996</v>
      </c>
      <c r="Z97" s="58">
        <f t="shared" si="29"/>
        <v>11196</v>
      </c>
    </row>
    <row r="98" spans="1:26" s="9" customFormat="1" ht="27" customHeight="1" thickBot="1" x14ac:dyDescent="0.3">
      <c r="A98" s="8">
        <v>95</v>
      </c>
      <c r="B98" s="64" t="s">
        <v>116</v>
      </c>
      <c r="C98" s="11" t="s">
        <v>244</v>
      </c>
      <c r="D98" s="60" t="s">
        <v>187</v>
      </c>
      <c r="E98" s="8" t="s">
        <v>117</v>
      </c>
      <c r="F98" s="4">
        <v>1490</v>
      </c>
      <c r="G98" s="4"/>
      <c r="H98" s="4">
        <v>1600</v>
      </c>
      <c r="I98" s="4">
        <v>1570</v>
      </c>
      <c r="J98" s="4">
        <f t="shared" si="16"/>
        <v>1553.3333333333333</v>
      </c>
      <c r="K98" s="4">
        <f t="shared" si="17"/>
        <v>3</v>
      </c>
      <c r="L98" s="1"/>
      <c r="N98" s="18">
        <v>1585.6399999999999</v>
      </c>
      <c r="O98" s="56">
        <v>1728.3476000000001</v>
      </c>
      <c r="P98" s="18">
        <f t="shared" si="19"/>
        <v>175.0142666666668</v>
      </c>
      <c r="Q98" s="19">
        <f t="shared" si="18"/>
        <v>-32.306666666666615</v>
      </c>
      <c r="S98" s="66">
        <v>1237</v>
      </c>
      <c r="T98" s="67">
        <f t="shared" si="27"/>
        <v>2437</v>
      </c>
      <c r="U98" s="66"/>
      <c r="V98" s="66"/>
      <c r="W98" s="66">
        <v>1300</v>
      </c>
      <c r="X98" s="66">
        <f t="shared" si="28"/>
        <v>2500</v>
      </c>
      <c r="Y98" s="66">
        <v>1274.1100000000001</v>
      </c>
      <c r="Z98" s="63">
        <f t="shared" si="29"/>
        <v>2474.11</v>
      </c>
    </row>
    <row r="100" spans="1:26" x14ac:dyDescent="0.2">
      <c r="F100" s="5"/>
    </row>
  </sheetData>
  <autoFilter ref="A3:AC98"/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3:N99"/>
  <sheetViews>
    <sheetView tabSelected="1" zoomScale="90" zoomScaleNormal="90" workbookViewId="0">
      <selection activeCell="D8" sqref="D8"/>
    </sheetView>
  </sheetViews>
  <sheetFormatPr baseColWidth="10" defaultRowHeight="15" x14ac:dyDescent="0.25"/>
  <cols>
    <col min="1" max="1" width="9.42578125" style="7" customWidth="1"/>
    <col min="2" max="3" width="29.140625" style="1" customWidth="1"/>
    <col min="4" max="4" width="88" style="1" customWidth="1"/>
    <col min="5" max="5" width="18.85546875" style="1" customWidth="1"/>
    <col min="6" max="6" width="17.140625" style="1" customWidth="1"/>
    <col min="7" max="8" width="14.42578125" style="1" customWidth="1"/>
    <col min="9" max="9" width="11.42578125" style="23"/>
    <col min="10" max="10" width="15" style="1" customWidth="1"/>
    <col min="11" max="11" width="11.42578125" customWidth="1"/>
    <col min="12" max="14" width="11.42578125" style="33" customWidth="1"/>
    <col min="15" max="16384" width="11.42578125" style="1"/>
  </cols>
  <sheetData>
    <row r="3" spans="1:14" s="3" customFormat="1" ht="50.25" customHeight="1" x14ac:dyDescent="0.25">
      <c r="A3" s="75" t="s">
        <v>0</v>
      </c>
      <c r="B3" s="75" t="s">
        <v>1</v>
      </c>
      <c r="C3" s="75" t="s">
        <v>246</v>
      </c>
      <c r="D3" s="75" t="s">
        <v>2</v>
      </c>
      <c r="E3" s="75" t="s">
        <v>3</v>
      </c>
      <c r="F3" s="73" t="s">
        <v>259</v>
      </c>
      <c r="G3" s="73" t="s">
        <v>247</v>
      </c>
      <c r="H3" s="73" t="s">
        <v>252</v>
      </c>
      <c r="I3" s="73" t="s">
        <v>191</v>
      </c>
      <c r="J3" s="73" t="s">
        <v>192</v>
      </c>
      <c r="L3" s="24"/>
      <c r="M3" s="24"/>
      <c r="N3" s="24"/>
    </row>
    <row r="4" spans="1:14" s="9" customFormat="1" ht="32.25" customHeight="1" x14ac:dyDescent="0.2">
      <c r="A4" s="8">
        <v>1</v>
      </c>
      <c r="B4" s="11" t="s">
        <v>4</v>
      </c>
      <c r="C4" s="11" t="s">
        <v>244</v>
      </c>
      <c r="D4" s="76" t="s">
        <v>118</v>
      </c>
      <c r="E4" s="8" t="s">
        <v>5</v>
      </c>
      <c r="F4" s="26">
        <v>14613</v>
      </c>
      <c r="G4" s="18">
        <v>15525.325000000001</v>
      </c>
      <c r="H4" s="18">
        <v>15680.57825</v>
      </c>
      <c r="I4" s="4">
        <f>AVERAGE(F4:H4)</f>
        <v>15272.967750000002</v>
      </c>
      <c r="J4" s="4">
        <f>COUNT(F4:H4)</f>
        <v>3</v>
      </c>
      <c r="K4" s="57"/>
      <c r="L4" s="30"/>
      <c r="M4" s="30"/>
      <c r="N4" s="74"/>
    </row>
    <row r="5" spans="1:14" s="9" customFormat="1" ht="27" customHeight="1" x14ac:dyDescent="0.2">
      <c r="A5" s="8">
        <v>2</v>
      </c>
      <c r="B5" s="11" t="s">
        <v>6</v>
      </c>
      <c r="C5" s="11" t="s">
        <v>244</v>
      </c>
      <c r="D5" s="76" t="s">
        <v>119</v>
      </c>
      <c r="E5" s="8" t="s">
        <v>5</v>
      </c>
      <c r="F5" s="26">
        <v>35979</v>
      </c>
      <c r="G5" s="18">
        <v>34322.850000000006</v>
      </c>
      <c r="H5" s="18">
        <v>35009.307000000008</v>
      </c>
      <c r="I5" s="4">
        <f t="shared" ref="I5:I68" si="0">AVERAGE(F5:H5)</f>
        <v>35103.719000000005</v>
      </c>
      <c r="J5" s="4">
        <f t="shared" ref="J5:J35" si="1">COUNT(F5:H5)</f>
        <v>3</v>
      </c>
      <c r="K5" s="57"/>
      <c r="L5" s="30"/>
      <c r="M5" s="30"/>
      <c r="N5" s="30"/>
    </row>
    <row r="6" spans="1:14" s="9" customFormat="1" ht="27" customHeight="1" x14ac:dyDescent="0.2">
      <c r="A6" s="8">
        <v>3</v>
      </c>
      <c r="B6" s="11" t="s">
        <v>7</v>
      </c>
      <c r="C6" s="11" t="s">
        <v>244</v>
      </c>
      <c r="D6" s="76" t="s">
        <v>120</v>
      </c>
      <c r="E6" s="8" t="s">
        <v>5</v>
      </c>
      <c r="F6" s="26">
        <v>37539</v>
      </c>
      <c r="G6" s="18">
        <v>38024.875</v>
      </c>
      <c r="H6" s="18">
        <v>38405.123749999999</v>
      </c>
      <c r="I6" s="4">
        <f t="shared" si="0"/>
        <v>37989.666250000002</v>
      </c>
      <c r="J6" s="4">
        <f t="shared" si="1"/>
        <v>3</v>
      </c>
      <c r="K6" s="57"/>
      <c r="L6" s="30"/>
      <c r="M6" s="30"/>
      <c r="N6" s="30"/>
    </row>
    <row r="7" spans="1:14" s="9" customFormat="1" ht="27" customHeight="1" x14ac:dyDescent="0.2">
      <c r="A7" s="8">
        <v>4</v>
      </c>
      <c r="B7" s="11" t="s">
        <v>8</v>
      </c>
      <c r="C7" s="11" t="s">
        <v>244</v>
      </c>
      <c r="D7" s="76" t="s">
        <v>121</v>
      </c>
      <c r="E7" s="8" t="s">
        <v>5</v>
      </c>
      <c r="F7" s="26">
        <v>31264</v>
      </c>
      <c r="G7" s="18">
        <v>32352.675000000003</v>
      </c>
      <c r="H7" s="18">
        <v>32999.728500000005</v>
      </c>
      <c r="I7" s="4">
        <f t="shared" si="0"/>
        <v>32205.46783333334</v>
      </c>
      <c r="J7" s="4">
        <f t="shared" si="1"/>
        <v>3</v>
      </c>
      <c r="K7" s="57"/>
      <c r="L7" s="30"/>
      <c r="M7" s="30"/>
      <c r="N7" s="30"/>
    </row>
    <row r="8" spans="1:14" s="9" customFormat="1" ht="36" customHeight="1" x14ac:dyDescent="0.2">
      <c r="A8" s="8">
        <v>5</v>
      </c>
      <c r="B8" s="11" t="s">
        <v>9</v>
      </c>
      <c r="C8" s="11" t="s">
        <v>244</v>
      </c>
      <c r="D8" s="76" t="s">
        <v>122</v>
      </c>
      <c r="E8" s="8" t="s">
        <v>10</v>
      </c>
      <c r="F8" s="26">
        <v>21380</v>
      </c>
      <c r="G8" s="18">
        <v>25377.599999999999</v>
      </c>
      <c r="H8" s="18">
        <v>25631.376</v>
      </c>
      <c r="I8" s="4">
        <f t="shared" si="0"/>
        <v>24129.658666666666</v>
      </c>
      <c r="J8" s="4">
        <f t="shared" si="1"/>
        <v>3</v>
      </c>
      <c r="K8" s="57"/>
      <c r="L8" s="30"/>
      <c r="M8" s="30"/>
      <c r="N8" s="30"/>
    </row>
    <row r="9" spans="1:14" s="9" customFormat="1" ht="27" customHeight="1" x14ac:dyDescent="0.2">
      <c r="A9" s="8">
        <v>6</v>
      </c>
      <c r="B9" s="11" t="s">
        <v>11</v>
      </c>
      <c r="C9" s="11" t="s">
        <v>244</v>
      </c>
      <c r="D9" s="76" t="s">
        <v>123</v>
      </c>
      <c r="E9" s="8" t="s">
        <v>5</v>
      </c>
      <c r="F9" s="26">
        <v>35486</v>
      </c>
      <c r="G9" s="18">
        <v>36854.775000000001</v>
      </c>
      <c r="H9" s="18">
        <v>37591.870500000005</v>
      </c>
      <c r="I9" s="4">
        <f t="shared" si="0"/>
        <v>36644.215166666669</v>
      </c>
      <c r="J9" s="4">
        <f t="shared" si="1"/>
        <v>3</v>
      </c>
      <c r="K9" s="57"/>
      <c r="L9" s="30"/>
      <c r="M9" s="30"/>
      <c r="N9" s="30"/>
    </row>
    <row r="10" spans="1:14" s="9" customFormat="1" ht="27" customHeight="1" x14ac:dyDescent="0.2">
      <c r="A10" s="8">
        <v>7</v>
      </c>
      <c r="B10" s="11" t="s">
        <v>12</v>
      </c>
      <c r="C10" s="11" t="s">
        <v>244</v>
      </c>
      <c r="D10" s="76" t="s">
        <v>124</v>
      </c>
      <c r="E10" s="8" t="s">
        <v>5</v>
      </c>
      <c r="F10" s="26">
        <v>26597</v>
      </c>
      <c r="G10" s="18">
        <v>30029.875</v>
      </c>
      <c r="H10" s="18">
        <v>30330.173750000002</v>
      </c>
      <c r="I10" s="4">
        <f t="shared" si="0"/>
        <v>28985.682916666668</v>
      </c>
      <c r="J10" s="4">
        <f t="shared" si="1"/>
        <v>3</v>
      </c>
      <c r="K10" s="57"/>
      <c r="L10" s="30"/>
      <c r="M10" s="30"/>
      <c r="N10" s="30"/>
    </row>
    <row r="11" spans="1:14" s="9" customFormat="1" ht="27" customHeight="1" x14ac:dyDescent="0.2">
      <c r="A11" s="8">
        <v>8</v>
      </c>
      <c r="B11" s="11" t="s">
        <v>13</v>
      </c>
      <c r="C11" s="11" t="s">
        <v>244</v>
      </c>
      <c r="D11" s="76" t="s">
        <v>125</v>
      </c>
      <c r="E11" s="8" t="s">
        <v>5</v>
      </c>
      <c r="F11" s="26">
        <v>32662</v>
      </c>
      <c r="G11" s="18">
        <v>31976.525000000001</v>
      </c>
      <c r="H11" s="18">
        <v>32616.055500000002</v>
      </c>
      <c r="I11" s="4">
        <f t="shared" si="0"/>
        <v>32418.193500000005</v>
      </c>
      <c r="J11" s="4">
        <f t="shared" si="1"/>
        <v>3</v>
      </c>
      <c r="K11" s="57"/>
      <c r="L11" s="30"/>
      <c r="M11" s="30"/>
      <c r="N11" s="30"/>
    </row>
    <row r="12" spans="1:14" s="9" customFormat="1" ht="27" customHeight="1" x14ac:dyDescent="0.2">
      <c r="A12" s="8">
        <v>9</v>
      </c>
      <c r="B12" s="11" t="s">
        <v>14</v>
      </c>
      <c r="C12" s="11" t="s">
        <v>244</v>
      </c>
      <c r="D12" s="76" t="s">
        <v>126</v>
      </c>
      <c r="E12" s="8" t="s">
        <v>5</v>
      </c>
      <c r="F12" s="26">
        <v>27773</v>
      </c>
      <c r="G12" s="18">
        <v>30640.9</v>
      </c>
      <c r="H12" s="18">
        <v>30947.309000000001</v>
      </c>
      <c r="I12" s="4">
        <f t="shared" si="0"/>
        <v>29787.069666666666</v>
      </c>
      <c r="J12" s="4">
        <f t="shared" si="1"/>
        <v>3</v>
      </c>
      <c r="K12" s="57"/>
      <c r="L12" s="30"/>
      <c r="M12" s="30"/>
      <c r="N12" s="30"/>
    </row>
    <row r="13" spans="1:14" s="9" customFormat="1" ht="51" customHeight="1" x14ac:dyDescent="0.2">
      <c r="A13" s="8">
        <v>10</v>
      </c>
      <c r="B13" s="11" t="s">
        <v>15</v>
      </c>
      <c r="C13" s="11" t="s">
        <v>244</v>
      </c>
      <c r="D13" s="10" t="s">
        <v>152</v>
      </c>
      <c r="E13" s="8" t="s">
        <v>16</v>
      </c>
      <c r="F13" s="26">
        <v>2211</v>
      </c>
      <c r="G13" s="18">
        <v>2300</v>
      </c>
      <c r="H13" s="18">
        <v>2400</v>
      </c>
      <c r="I13" s="4">
        <f t="shared" si="0"/>
        <v>2303.6666666666665</v>
      </c>
      <c r="J13" s="4">
        <f t="shared" si="1"/>
        <v>3</v>
      </c>
      <c r="K13" s="57"/>
      <c r="L13" s="30"/>
      <c r="M13" s="30"/>
      <c r="N13" s="30"/>
    </row>
    <row r="14" spans="1:14" s="9" customFormat="1" ht="27" customHeight="1" x14ac:dyDescent="0.2">
      <c r="A14" s="8">
        <v>11</v>
      </c>
      <c r="B14" s="11" t="s">
        <v>17</v>
      </c>
      <c r="C14" s="11" t="s">
        <v>244</v>
      </c>
      <c r="D14" s="76" t="s">
        <v>127</v>
      </c>
      <c r="E14" s="8" t="s">
        <v>5</v>
      </c>
      <c r="F14" s="26">
        <v>25737</v>
      </c>
      <c r="G14" s="18">
        <v>31553.200000000001</v>
      </c>
      <c r="H14" s="18">
        <v>31868.732</v>
      </c>
      <c r="I14" s="4">
        <f t="shared" si="0"/>
        <v>29719.644</v>
      </c>
      <c r="J14" s="4">
        <f t="shared" si="1"/>
        <v>3</v>
      </c>
      <c r="K14" s="57"/>
      <c r="L14" s="30"/>
      <c r="M14" s="30"/>
      <c r="N14" s="30"/>
    </row>
    <row r="15" spans="1:14" s="9" customFormat="1" ht="27" customHeight="1" x14ac:dyDescent="0.2">
      <c r="A15" s="8">
        <v>12</v>
      </c>
      <c r="B15" s="11" t="s">
        <v>18</v>
      </c>
      <c r="C15" s="11" t="s">
        <v>244</v>
      </c>
      <c r="D15" s="76" t="s">
        <v>128</v>
      </c>
      <c r="E15" s="8" t="s">
        <v>5</v>
      </c>
      <c r="F15" s="26">
        <v>30625</v>
      </c>
      <c r="G15" s="18">
        <v>35715.525000000001</v>
      </c>
      <c r="H15" s="18">
        <v>36429.835500000001</v>
      </c>
      <c r="I15" s="4">
        <f t="shared" si="0"/>
        <v>34256.786833333332</v>
      </c>
      <c r="J15" s="4">
        <f t="shared" si="1"/>
        <v>3</v>
      </c>
      <c r="K15" s="57"/>
      <c r="L15" s="30"/>
      <c r="M15" s="30"/>
      <c r="N15" s="30"/>
    </row>
    <row r="16" spans="1:14" s="9" customFormat="1" ht="27" customHeight="1" x14ac:dyDescent="0.2">
      <c r="A16" s="8">
        <v>13</v>
      </c>
      <c r="B16" s="11" t="s">
        <v>19</v>
      </c>
      <c r="C16" s="11" t="s">
        <v>244</v>
      </c>
      <c r="D16" s="76" t="s">
        <v>129</v>
      </c>
      <c r="E16" s="8" t="s">
        <v>20</v>
      </c>
      <c r="F16" s="26">
        <v>13267</v>
      </c>
      <c r="G16" s="18">
        <v>13748.375</v>
      </c>
      <c r="H16" s="18">
        <v>13885.858749999999</v>
      </c>
      <c r="I16" s="4">
        <f t="shared" si="0"/>
        <v>13633.744583333333</v>
      </c>
      <c r="J16" s="4">
        <f t="shared" si="1"/>
        <v>3</v>
      </c>
      <c r="K16" s="57"/>
      <c r="L16" s="30"/>
      <c r="M16" s="30"/>
      <c r="N16" s="30"/>
    </row>
    <row r="17" spans="1:14" s="9" customFormat="1" ht="27" customHeight="1" x14ac:dyDescent="0.2">
      <c r="A17" s="8">
        <v>14</v>
      </c>
      <c r="B17" s="11" t="s">
        <v>21</v>
      </c>
      <c r="C17" s="11" t="s">
        <v>244</v>
      </c>
      <c r="D17" s="76" t="s">
        <v>130</v>
      </c>
      <c r="E17" s="8" t="s">
        <v>22</v>
      </c>
      <c r="F17" s="26">
        <v>1565</v>
      </c>
      <c r="G17" s="18">
        <v>1600</v>
      </c>
      <c r="H17" s="18">
        <v>1790</v>
      </c>
      <c r="I17" s="4">
        <f t="shared" si="0"/>
        <v>1651.6666666666667</v>
      </c>
      <c r="J17" s="4">
        <f t="shared" si="1"/>
        <v>3</v>
      </c>
      <c r="K17" s="57"/>
      <c r="L17" s="30"/>
      <c r="M17" s="30"/>
      <c r="N17" s="30"/>
    </row>
    <row r="18" spans="1:14" s="9" customFormat="1" ht="27" customHeight="1" x14ac:dyDescent="0.2">
      <c r="A18" s="8">
        <v>15</v>
      </c>
      <c r="B18" s="11" t="s">
        <v>23</v>
      </c>
      <c r="C18" s="11" t="s">
        <v>244</v>
      </c>
      <c r="D18" s="76" t="s">
        <v>131</v>
      </c>
      <c r="E18" s="8" t="s">
        <v>5</v>
      </c>
      <c r="F18" s="26">
        <v>19225</v>
      </c>
      <c r="G18" s="18">
        <v>22493.31</v>
      </c>
      <c r="H18" s="18">
        <v>22718.243100000003</v>
      </c>
      <c r="I18" s="4">
        <f t="shared" si="0"/>
        <v>21478.851033333336</v>
      </c>
      <c r="J18" s="4">
        <f t="shared" si="1"/>
        <v>3</v>
      </c>
      <c r="K18" s="57"/>
      <c r="L18" s="30"/>
      <c r="M18" s="30"/>
      <c r="N18" s="30"/>
    </row>
    <row r="19" spans="1:14" s="9" customFormat="1" ht="27" customHeight="1" x14ac:dyDescent="0.2">
      <c r="A19" s="8">
        <v>16</v>
      </c>
      <c r="B19" s="11" t="s">
        <v>25</v>
      </c>
      <c r="C19" s="11" t="s">
        <v>244</v>
      </c>
      <c r="D19" s="76" t="s">
        <v>133</v>
      </c>
      <c r="E19" s="8" t="s">
        <v>5</v>
      </c>
      <c r="F19" s="26">
        <v>26760</v>
      </c>
      <c r="G19" s="18">
        <v>26755</v>
      </c>
      <c r="H19" s="18">
        <v>27290.100000000002</v>
      </c>
      <c r="I19" s="4">
        <f t="shared" si="0"/>
        <v>26935.033333333336</v>
      </c>
      <c r="J19" s="4">
        <f t="shared" si="1"/>
        <v>3</v>
      </c>
      <c r="K19" s="57"/>
      <c r="L19" s="30"/>
      <c r="M19" s="30"/>
      <c r="N19" s="30"/>
    </row>
    <row r="20" spans="1:14" s="9" customFormat="1" ht="27" customHeight="1" x14ac:dyDescent="0.2">
      <c r="A20" s="8">
        <v>17</v>
      </c>
      <c r="B20" s="11" t="s">
        <v>26</v>
      </c>
      <c r="C20" s="11" t="s">
        <v>244</v>
      </c>
      <c r="D20" s="76" t="s">
        <v>134</v>
      </c>
      <c r="E20" s="8" t="s">
        <v>5</v>
      </c>
      <c r="F20" s="26">
        <v>19744</v>
      </c>
      <c r="G20" s="18">
        <v>18993.775000000001</v>
      </c>
      <c r="H20" s="18">
        <v>19183.712750000002</v>
      </c>
      <c r="I20" s="4">
        <f t="shared" si="0"/>
        <v>19307.162583333335</v>
      </c>
      <c r="J20" s="4">
        <f t="shared" si="1"/>
        <v>3</v>
      </c>
      <c r="K20" s="57"/>
      <c r="L20" s="30"/>
      <c r="M20" s="30"/>
      <c r="N20" s="30"/>
    </row>
    <row r="21" spans="1:14" s="9" customFormat="1" ht="27" customHeight="1" x14ac:dyDescent="0.2">
      <c r="A21" s="8">
        <v>18</v>
      </c>
      <c r="B21" s="11" t="s">
        <v>27</v>
      </c>
      <c r="C21" s="11" t="s">
        <v>244</v>
      </c>
      <c r="D21" s="76" t="s">
        <v>135</v>
      </c>
      <c r="E21" s="8" t="s">
        <v>5</v>
      </c>
      <c r="F21" s="26">
        <v>29722</v>
      </c>
      <c r="G21" s="18">
        <v>30283.825000000001</v>
      </c>
      <c r="H21" s="18">
        <v>30889.501500000002</v>
      </c>
      <c r="I21" s="4">
        <f t="shared" si="0"/>
        <v>30298.442166666664</v>
      </c>
      <c r="J21" s="4">
        <f t="shared" si="1"/>
        <v>3</v>
      </c>
      <c r="K21" s="57"/>
      <c r="L21" s="30"/>
      <c r="M21" s="30"/>
      <c r="N21" s="30"/>
    </row>
    <row r="22" spans="1:14" s="9" customFormat="1" ht="27" customHeight="1" x14ac:dyDescent="0.2">
      <c r="A22" s="8">
        <v>19</v>
      </c>
      <c r="B22" s="11" t="s">
        <v>28</v>
      </c>
      <c r="C22" s="11" t="s">
        <v>244</v>
      </c>
      <c r="D22" s="76" t="s">
        <v>136</v>
      </c>
      <c r="E22" s="8" t="s">
        <v>5</v>
      </c>
      <c r="F22" s="26">
        <v>20727</v>
      </c>
      <c r="G22" s="18">
        <v>21322.075000000001</v>
      </c>
      <c r="H22" s="18">
        <v>21535.295750000001</v>
      </c>
      <c r="I22" s="4">
        <f t="shared" si="0"/>
        <v>21194.790250000002</v>
      </c>
      <c r="J22" s="4">
        <f t="shared" si="1"/>
        <v>3</v>
      </c>
      <c r="K22" s="57"/>
      <c r="L22" s="30"/>
      <c r="M22" s="30"/>
      <c r="N22" s="30"/>
    </row>
    <row r="23" spans="1:14" s="9" customFormat="1" ht="27" customHeight="1" x14ac:dyDescent="0.2">
      <c r="A23" s="8">
        <v>20</v>
      </c>
      <c r="B23" s="11" t="s">
        <v>29</v>
      </c>
      <c r="C23" s="11" t="s">
        <v>244</v>
      </c>
      <c r="D23" s="76" t="s">
        <v>137</v>
      </c>
      <c r="E23" s="8" t="s">
        <v>5</v>
      </c>
      <c r="F23" s="26">
        <v>19338</v>
      </c>
      <c r="G23" s="18">
        <v>18650.125</v>
      </c>
      <c r="H23" s="18">
        <v>19023.127499999999</v>
      </c>
      <c r="I23" s="4">
        <f t="shared" si="0"/>
        <v>19003.750833333335</v>
      </c>
      <c r="J23" s="4">
        <f t="shared" si="1"/>
        <v>3</v>
      </c>
      <c r="K23" s="57"/>
      <c r="L23" s="30"/>
      <c r="M23" s="30"/>
      <c r="N23" s="30"/>
    </row>
    <row r="24" spans="1:14" s="9" customFormat="1" ht="27" customHeight="1" x14ac:dyDescent="0.2">
      <c r="A24" s="8">
        <v>21</v>
      </c>
      <c r="B24" s="11" t="s">
        <v>30</v>
      </c>
      <c r="C24" s="11"/>
      <c r="D24" s="76" t="s">
        <v>138</v>
      </c>
      <c r="E24" s="8" t="s">
        <v>31</v>
      </c>
      <c r="F24" s="26">
        <v>783</v>
      </c>
      <c r="G24" s="18">
        <v>790</v>
      </c>
      <c r="H24" s="18">
        <v>798</v>
      </c>
      <c r="I24" s="4">
        <f t="shared" si="0"/>
        <v>790.33333333333337</v>
      </c>
      <c r="J24" s="4">
        <f t="shared" si="1"/>
        <v>3</v>
      </c>
      <c r="K24" s="57"/>
      <c r="L24" s="30"/>
      <c r="M24" s="30"/>
      <c r="N24" s="30"/>
    </row>
    <row r="25" spans="1:14" s="9" customFormat="1" ht="30" customHeight="1" x14ac:dyDescent="0.2">
      <c r="A25" s="8">
        <v>22</v>
      </c>
      <c r="B25" s="11" t="s">
        <v>32</v>
      </c>
      <c r="C25" s="11" t="s">
        <v>244</v>
      </c>
      <c r="D25" s="76" t="s">
        <v>139</v>
      </c>
      <c r="E25" s="8" t="s">
        <v>5</v>
      </c>
      <c r="F25" s="26">
        <v>35974</v>
      </c>
      <c r="G25" s="18">
        <v>42342.1</v>
      </c>
      <c r="H25" s="18">
        <v>43188.942000000003</v>
      </c>
      <c r="I25" s="4">
        <f t="shared" si="0"/>
        <v>40501.680666666674</v>
      </c>
      <c r="J25" s="4">
        <f t="shared" si="1"/>
        <v>3</v>
      </c>
      <c r="K25" s="57"/>
      <c r="L25" s="30"/>
      <c r="M25" s="30"/>
      <c r="N25" s="30"/>
    </row>
    <row r="26" spans="1:14" s="9" customFormat="1" ht="27" customHeight="1" x14ac:dyDescent="0.2">
      <c r="A26" s="8">
        <v>23</v>
      </c>
      <c r="B26" s="11" t="s">
        <v>33</v>
      </c>
      <c r="C26" s="11" t="s">
        <v>244</v>
      </c>
      <c r="D26" s="76" t="s">
        <v>140</v>
      </c>
      <c r="E26" s="8" t="s">
        <v>5</v>
      </c>
      <c r="F26" s="26">
        <v>44165</v>
      </c>
      <c r="G26" s="18">
        <v>46491.7</v>
      </c>
      <c r="H26" s="18">
        <v>46956.616999999998</v>
      </c>
      <c r="I26" s="4">
        <f t="shared" si="0"/>
        <v>45871.105666666663</v>
      </c>
      <c r="J26" s="4">
        <f t="shared" si="1"/>
        <v>3</v>
      </c>
      <c r="K26" s="57"/>
      <c r="L26" s="30"/>
      <c r="M26" s="30"/>
      <c r="N26" s="30"/>
    </row>
    <row r="27" spans="1:14" s="9" customFormat="1" ht="27" customHeight="1" x14ac:dyDescent="0.2">
      <c r="A27" s="8">
        <v>24</v>
      </c>
      <c r="B27" s="11" t="s">
        <v>34</v>
      </c>
      <c r="C27" s="11" t="s">
        <v>244</v>
      </c>
      <c r="D27" s="76" t="s">
        <v>141</v>
      </c>
      <c r="E27" s="8" t="s">
        <v>5</v>
      </c>
      <c r="F27" s="26">
        <v>10738</v>
      </c>
      <c r="G27" s="18">
        <v>10855.775</v>
      </c>
      <c r="H27" s="18">
        <v>11072.8905</v>
      </c>
      <c r="I27" s="4">
        <f t="shared" si="0"/>
        <v>10888.888500000001</v>
      </c>
      <c r="J27" s="4">
        <f t="shared" si="1"/>
        <v>3</v>
      </c>
      <c r="K27" s="57"/>
      <c r="L27" s="30"/>
      <c r="M27" s="30"/>
      <c r="N27" s="30"/>
    </row>
    <row r="28" spans="1:14" s="9" customFormat="1" ht="27" customHeight="1" x14ac:dyDescent="0.2">
      <c r="A28" s="8">
        <v>25</v>
      </c>
      <c r="B28" s="11" t="s">
        <v>35</v>
      </c>
      <c r="C28" s="11" t="s">
        <v>244</v>
      </c>
      <c r="D28" s="76" t="s">
        <v>142</v>
      </c>
      <c r="E28" s="8" t="s">
        <v>5</v>
      </c>
      <c r="F28" s="26">
        <v>28467</v>
      </c>
      <c r="G28" s="18">
        <v>29353.075000000001</v>
      </c>
      <c r="H28" s="18">
        <v>29646.605750000002</v>
      </c>
      <c r="I28" s="4">
        <f t="shared" si="0"/>
        <v>29155.560249999999</v>
      </c>
      <c r="J28" s="4">
        <f t="shared" si="1"/>
        <v>3</v>
      </c>
      <c r="K28" s="57"/>
      <c r="L28" s="30"/>
      <c r="M28" s="30"/>
      <c r="N28" s="30"/>
    </row>
    <row r="29" spans="1:14" s="9" customFormat="1" ht="27" customHeight="1" x14ac:dyDescent="0.2">
      <c r="A29" s="8">
        <v>26</v>
      </c>
      <c r="B29" s="11" t="s">
        <v>36</v>
      </c>
      <c r="C29" s="11" t="s">
        <v>244</v>
      </c>
      <c r="D29" s="76" t="s">
        <v>143</v>
      </c>
      <c r="E29" s="8" t="s">
        <v>5</v>
      </c>
      <c r="F29" s="26">
        <v>19533</v>
      </c>
      <c r="G29" s="18">
        <v>23321.275000000001</v>
      </c>
      <c r="H29" s="18">
        <v>23787.700500000003</v>
      </c>
      <c r="I29" s="4">
        <f t="shared" si="0"/>
        <v>22213.991833333333</v>
      </c>
      <c r="J29" s="4">
        <f t="shared" si="1"/>
        <v>3</v>
      </c>
      <c r="K29" s="57"/>
      <c r="L29" s="30"/>
      <c r="M29" s="30"/>
      <c r="N29" s="30"/>
    </row>
    <row r="30" spans="1:14" s="9" customFormat="1" ht="27" customHeight="1" x14ac:dyDescent="0.2">
      <c r="A30" s="8">
        <v>27</v>
      </c>
      <c r="B30" s="11" t="s">
        <v>37</v>
      </c>
      <c r="C30" s="11" t="s">
        <v>244</v>
      </c>
      <c r="D30" s="76" t="s">
        <v>144</v>
      </c>
      <c r="E30" s="8" t="s">
        <v>5</v>
      </c>
      <c r="F30" s="26">
        <v>13428</v>
      </c>
      <c r="G30" s="18">
        <v>14032.525</v>
      </c>
      <c r="H30" s="18">
        <v>14172.85025</v>
      </c>
      <c r="I30" s="4">
        <f t="shared" si="0"/>
        <v>13877.791749999999</v>
      </c>
      <c r="J30" s="4">
        <f t="shared" si="1"/>
        <v>3</v>
      </c>
      <c r="K30" s="57"/>
      <c r="L30" s="30"/>
      <c r="M30" s="30"/>
      <c r="N30" s="30"/>
    </row>
    <row r="31" spans="1:14" s="9" customFormat="1" ht="30" x14ac:dyDescent="0.2">
      <c r="A31" s="8">
        <v>28</v>
      </c>
      <c r="B31" s="11" t="s">
        <v>38</v>
      </c>
      <c r="C31" s="11" t="s">
        <v>244</v>
      </c>
      <c r="D31" s="76" t="s">
        <v>145</v>
      </c>
      <c r="E31" s="8" t="s">
        <v>5</v>
      </c>
      <c r="F31" s="26">
        <v>17437</v>
      </c>
      <c r="G31" s="18">
        <v>19463.650000000001</v>
      </c>
      <c r="H31" s="18">
        <v>19852.923000000003</v>
      </c>
      <c r="I31" s="4">
        <f t="shared" si="0"/>
        <v>18917.857666666667</v>
      </c>
      <c r="J31" s="4">
        <f t="shared" si="1"/>
        <v>3</v>
      </c>
      <c r="K31" s="57"/>
      <c r="L31" s="30"/>
      <c r="M31" s="30"/>
      <c r="N31" s="30"/>
    </row>
    <row r="32" spans="1:14" s="9" customFormat="1" ht="27" customHeight="1" x14ac:dyDescent="0.2">
      <c r="A32" s="8">
        <v>29</v>
      </c>
      <c r="B32" s="11" t="s">
        <v>39</v>
      </c>
      <c r="C32" s="11" t="s">
        <v>244</v>
      </c>
      <c r="D32" s="76" t="s">
        <v>146</v>
      </c>
      <c r="E32" s="8" t="s">
        <v>5</v>
      </c>
      <c r="F32" s="26">
        <v>20035</v>
      </c>
      <c r="G32" s="18">
        <v>20897.650000000001</v>
      </c>
      <c r="H32" s="18">
        <v>21106.626500000002</v>
      </c>
      <c r="I32" s="4">
        <f t="shared" si="0"/>
        <v>20679.758833333337</v>
      </c>
      <c r="J32" s="4">
        <f t="shared" si="1"/>
        <v>3</v>
      </c>
      <c r="K32" s="57"/>
      <c r="L32" s="30"/>
      <c r="M32" s="30"/>
      <c r="N32" s="30"/>
    </row>
    <row r="33" spans="1:14" s="9" customFormat="1" ht="27" customHeight="1" x14ac:dyDescent="0.2">
      <c r="A33" s="8">
        <v>30</v>
      </c>
      <c r="B33" s="11" t="s">
        <v>40</v>
      </c>
      <c r="C33" s="11" t="s">
        <v>244</v>
      </c>
      <c r="D33" s="76" t="s">
        <v>147</v>
      </c>
      <c r="E33" s="8" t="s">
        <v>5</v>
      </c>
      <c r="F33" s="26">
        <v>14225</v>
      </c>
      <c r="G33" s="18">
        <v>15503.25</v>
      </c>
      <c r="H33" s="18">
        <v>15813.315000000001</v>
      </c>
      <c r="I33" s="4">
        <f t="shared" si="0"/>
        <v>15180.521666666667</v>
      </c>
      <c r="J33" s="4">
        <f t="shared" si="1"/>
        <v>3</v>
      </c>
      <c r="K33" s="57"/>
      <c r="L33" s="30"/>
      <c r="M33" s="30"/>
      <c r="N33" s="30"/>
    </row>
    <row r="34" spans="1:14" s="9" customFormat="1" ht="27" customHeight="1" x14ac:dyDescent="0.2">
      <c r="A34" s="8">
        <v>31</v>
      </c>
      <c r="B34" s="11" t="s">
        <v>41</v>
      </c>
      <c r="C34" s="11" t="s">
        <v>244</v>
      </c>
      <c r="D34" s="76" t="s">
        <v>148</v>
      </c>
      <c r="E34" s="8" t="s">
        <v>5</v>
      </c>
      <c r="F34" s="26">
        <v>14991</v>
      </c>
      <c r="G34" s="18">
        <v>17103.325000000001</v>
      </c>
      <c r="H34" s="18">
        <v>17274.358250000001</v>
      </c>
      <c r="I34" s="4">
        <f t="shared" si="0"/>
        <v>16456.227750000002</v>
      </c>
      <c r="J34" s="4">
        <f t="shared" si="1"/>
        <v>3</v>
      </c>
      <c r="K34" s="57"/>
      <c r="L34" s="30"/>
      <c r="M34" s="30"/>
      <c r="N34" s="30"/>
    </row>
    <row r="35" spans="1:14" s="9" customFormat="1" ht="27" customHeight="1" x14ac:dyDescent="0.2">
      <c r="A35" s="8">
        <v>32</v>
      </c>
      <c r="B35" s="11" t="s">
        <v>42</v>
      </c>
      <c r="C35" s="11" t="s">
        <v>244</v>
      </c>
      <c r="D35" s="76" t="s">
        <v>149</v>
      </c>
      <c r="E35" s="8" t="s">
        <v>5</v>
      </c>
      <c r="F35" s="26">
        <v>39407</v>
      </c>
      <c r="G35" s="18">
        <v>45149.175000000003</v>
      </c>
      <c r="H35" s="18">
        <v>46052.158500000005</v>
      </c>
      <c r="I35" s="4">
        <f t="shared" si="0"/>
        <v>43536.111166666669</v>
      </c>
      <c r="J35" s="4">
        <f t="shared" si="1"/>
        <v>3</v>
      </c>
      <c r="K35" s="57"/>
      <c r="L35" s="30"/>
      <c r="M35" s="30"/>
      <c r="N35" s="30"/>
    </row>
    <row r="36" spans="1:14" s="9" customFormat="1" ht="27" customHeight="1" x14ac:dyDescent="0.2">
      <c r="A36" s="8">
        <v>33</v>
      </c>
      <c r="B36" s="11" t="s">
        <v>43</v>
      </c>
      <c r="C36" s="11" t="s">
        <v>244</v>
      </c>
      <c r="D36" s="76" t="s">
        <v>150</v>
      </c>
      <c r="E36" s="8" t="s">
        <v>5</v>
      </c>
      <c r="F36" s="26">
        <v>29787</v>
      </c>
      <c r="G36" s="18">
        <v>31042.15</v>
      </c>
      <c r="H36" s="18">
        <v>31352.571500000002</v>
      </c>
      <c r="I36" s="4">
        <f t="shared" si="0"/>
        <v>30727.2405</v>
      </c>
      <c r="J36" s="4">
        <f t="shared" ref="J36:J67" si="2">COUNT(F36:H36)</f>
        <v>3</v>
      </c>
      <c r="K36" s="57"/>
      <c r="L36" s="30"/>
      <c r="M36" s="30"/>
      <c r="N36" s="30"/>
    </row>
    <row r="37" spans="1:14" s="9" customFormat="1" ht="27" customHeight="1" x14ac:dyDescent="0.2">
      <c r="A37" s="8">
        <v>34</v>
      </c>
      <c r="B37" s="11" t="s">
        <v>44</v>
      </c>
      <c r="C37" s="11" t="s">
        <v>244</v>
      </c>
      <c r="D37" s="76" t="s">
        <v>151</v>
      </c>
      <c r="E37" s="8" t="s">
        <v>5</v>
      </c>
      <c r="F37" s="26">
        <v>19145</v>
      </c>
      <c r="G37" s="18">
        <v>16608.674999999999</v>
      </c>
      <c r="H37" s="18">
        <v>16940.8485</v>
      </c>
      <c r="I37" s="4">
        <f t="shared" si="0"/>
        <v>17564.841166666669</v>
      </c>
      <c r="J37" s="4">
        <f t="shared" si="2"/>
        <v>3</v>
      </c>
      <c r="K37" s="57"/>
      <c r="L37" s="30"/>
      <c r="M37" s="30"/>
      <c r="N37" s="30"/>
    </row>
    <row r="38" spans="1:14" s="9" customFormat="1" ht="27" customHeight="1" x14ac:dyDescent="0.2">
      <c r="A38" s="8">
        <v>35</v>
      </c>
      <c r="B38" s="11" t="s">
        <v>45</v>
      </c>
      <c r="C38" s="11" t="s">
        <v>245</v>
      </c>
      <c r="D38" s="76" t="s">
        <v>45</v>
      </c>
      <c r="E38" s="8" t="s">
        <v>5</v>
      </c>
      <c r="F38" s="26">
        <v>11079</v>
      </c>
      <c r="G38" s="18">
        <v>11430.45</v>
      </c>
      <c r="H38" s="18">
        <v>11544.754500000001</v>
      </c>
      <c r="I38" s="4">
        <f t="shared" si="0"/>
        <v>11351.4015</v>
      </c>
      <c r="J38" s="4">
        <f t="shared" si="2"/>
        <v>3</v>
      </c>
      <c r="K38" s="57"/>
      <c r="L38" s="30"/>
      <c r="M38" s="30"/>
      <c r="N38" s="30"/>
    </row>
    <row r="39" spans="1:14" s="9" customFormat="1" ht="27" customHeight="1" x14ac:dyDescent="0.2">
      <c r="A39" s="8">
        <v>36</v>
      </c>
      <c r="B39" s="11" t="s">
        <v>46</v>
      </c>
      <c r="C39" s="11" t="s">
        <v>245</v>
      </c>
      <c r="D39" s="76" t="s">
        <v>46</v>
      </c>
      <c r="E39" s="8" t="s">
        <v>5</v>
      </c>
      <c r="F39" s="26">
        <v>15433</v>
      </c>
      <c r="G39" s="18">
        <v>15649.525</v>
      </c>
      <c r="H39" s="18">
        <v>15962.5155</v>
      </c>
      <c r="I39" s="4">
        <f t="shared" si="0"/>
        <v>15681.680166666667</v>
      </c>
      <c r="J39" s="4">
        <f t="shared" si="2"/>
        <v>3</v>
      </c>
      <c r="K39" s="57"/>
      <c r="L39" s="30"/>
      <c r="M39" s="30"/>
      <c r="N39" s="30"/>
    </row>
    <row r="40" spans="1:14" s="9" customFormat="1" ht="27" customHeight="1" x14ac:dyDescent="0.2">
      <c r="A40" s="8">
        <v>37</v>
      </c>
      <c r="B40" s="11" t="s">
        <v>47</v>
      </c>
      <c r="C40" s="11" t="s">
        <v>245</v>
      </c>
      <c r="D40" s="76" t="s">
        <v>47</v>
      </c>
      <c r="E40" s="8" t="s">
        <v>5</v>
      </c>
      <c r="F40" s="26">
        <v>5063</v>
      </c>
      <c r="G40" s="18">
        <v>5010.375</v>
      </c>
      <c r="H40" s="18">
        <v>5060.4787500000002</v>
      </c>
      <c r="I40" s="4">
        <f t="shared" si="0"/>
        <v>5044.617916666667</v>
      </c>
      <c r="J40" s="4">
        <f t="shared" si="2"/>
        <v>3</v>
      </c>
      <c r="K40" s="57"/>
      <c r="L40" s="30"/>
      <c r="M40" s="30"/>
      <c r="N40" s="30"/>
    </row>
    <row r="41" spans="1:14" s="9" customFormat="1" ht="27" customHeight="1" x14ac:dyDescent="0.2">
      <c r="A41" s="8">
        <v>38</v>
      </c>
      <c r="B41" s="11" t="s">
        <v>48</v>
      </c>
      <c r="C41" s="11" t="s">
        <v>245</v>
      </c>
      <c r="D41" s="76" t="s">
        <v>48</v>
      </c>
      <c r="E41" s="8" t="s">
        <v>5</v>
      </c>
      <c r="F41" s="26">
        <v>7514</v>
      </c>
      <c r="G41" s="18">
        <v>8977</v>
      </c>
      <c r="H41" s="18">
        <v>9156.5400000000009</v>
      </c>
      <c r="I41" s="4">
        <f t="shared" si="0"/>
        <v>8549.18</v>
      </c>
      <c r="J41" s="4">
        <f t="shared" si="2"/>
        <v>3</v>
      </c>
      <c r="K41" s="57"/>
      <c r="L41" s="30"/>
      <c r="M41" s="30"/>
      <c r="N41" s="30"/>
    </row>
    <row r="42" spans="1:14" s="9" customFormat="1" ht="27" customHeight="1" x14ac:dyDescent="0.2">
      <c r="A42" s="8">
        <v>39</v>
      </c>
      <c r="B42" s="11" t="s">
        <v>49</v>
      </c>
      <c r="C42" s="11" t="s">
        <v>245</v>
      </c>
      <c r="D42" s="76" t="s">
        <v>153</v>
      </c>
      <c r="E42" s="8" t="s">
        <v>5</v>
      </c>
      <c r="F42" s="26">
        <v>20166</v>
      </c>
      <c r="G42" s="18">
        <v>22663.95</v>
      </c>
      <c r="H42" s="18">
        <v>22890.589500000002</v>
      </c>
      <c r="I42" s="4">
        <f t="shared" si="0"/>
        <v>21906.8465</v>
      </c>
      <c r="J42" s="4">
        <f t="shared" si="2"/>
        <v>3</v>
      </c>
      <c r="K42" s="57"/>
      <c r="L42" s="30"/>
      <c r="M42" s="30"/>
      <c r="N42" s="30"/>
    </row>
    <row r="43" spans="1:14" s="9" customFormat="1" ht="27" customHeight="1" x14ac:dyDescent="0.2">
      <c r="A43" s="8">
        <v>40</v>
      </c>
      <c r="B43" s="11" t="s">
        <v>50</v>
      </c>
      <c r="C43" s="11" t="s">
        <v>245</v>
      </c>
      <c r="D43" s="76" t="s">
        <v>154</v>
      </c>
      <c r="E43" s="8" t="s">
        <v>5</v>
      </c>
      <c r="F43" s="26">
        <v>3705</v>
      </c>
      <c r="G43" s="18">
        <v>4814.5</v>
      </c>
      <c r="H43" s="18">
        <v>4910.79</v>
      </c>
      <c r="I43" s="4">
        <f t="shared" si="0"/>
        <v>4476.7633333333333</v>
      </c>
      <c r="J43" s="4">
        <f t="shared" si="2"/>
        <v>3</v>
      </c>
      <c r="K43" s="57"/>
      <c r="L43" s="30"/>
      <c r="M43" s="30"/>
      <c r="N43" s="30"/>
    </row>
    <row r="44" spans="1:14" s="9" customFormat="1" ht="27" customHeight="1" x14ac:dyDescent="0.2">
      <c r="A44" s="8">
        <v>41</v>
      </c>
      <c r="B44" s="11" t="s">
        <v>51</v>
      </c>
      <c r="C44" s="11" t="s">
        <v>245</v>
      </c>
      <c r="D44" s="76" t="s">
        <v>51</v>
      </c>
      <c r="E44" s="8" t="s">
        <v>5</v>
      </c>
      <c r="F44" s="26">
        <v>7723</v>
      </c>
      <c r="G44" s="18">
        <v>7677.2250000000004</v>
      </c>
      <c r="H44" s="18">
        <v>7753.9972500000003</v>
      </c>
      <c r="I44" s="4">
        <f t="shared" si="0"/>
        <v>7718.074083333333</v>
      </c>
      <c r="J44" s="4">
        <f t="shared" si="2"/>
        <v>3</v>
      </c>
      <c r="K44" s="57"/>
      <c r="L44" s="30"/>
      <c r="M44" s="30"/>
      <c r="N44" s="30"/>
    </row>
    <row r="45" spans="1:14" s="9" customFormat="1" ht="27" customHeight="1" x14ac:dyDescent="0.2">
      <c r="A45" s="8">
        <v>42</v>
      </c>
      <c r="B45" s="11" t="s">
        <v>52</v>
      </c>
      <c r="C45" s="11" t="s">
        <v>245</v>
      </c>
      <c r="D45" s="76" t="s">
        <v>155</v>
      </c>
      <c r="E45" s="8" t="s">
        <v>5</v>
      </c>
      <c r="F45" s="26">
        <v>5421</v>
      </c>
      <c r="G45" s="18">
        <v>7393</v>
      </c>
      <c r="H45" s="18">
        <v>7540.8600000000006</v>
      </c>
      <c r="I45" s="4">
        <f t="shared" si="0"/>
        <v>6784.9533333333338</v>
      </c>
      <c r="J45" s="4">
        <f t="shared" si="2"/>
        <v>3</v>
      </c>
      <c r="K45" s="57"/>
      <c r="L45" s="30"/>
      <c r="M45" s="30"/>
      <c r="N45" s="30"/>
    </row>
    <row r="46" spans="1:14" s="9" customFormat="1" ht="27" customHeight="1" x14ac:dyDescent="0.2">
      <c r="A46" s="8">
        <v>43</v>
      </c>
      <c r="B46" s="11" t="s">
        <v>53</v>
      </c>
      <c r="C46" s="11" t="s">
        <v>245</v>
      </c>
      <c r="D46" s="76" t="s">
        <v>53</v>
      </c>
      <c r="E46" s="8" t="s">
        <v>5</v>
      </c>
      <c r="F46" s="26">
        <v>11540</v>
      </c>
      <c r="G46" s="18">
        <v>12286.2</v>
      </c>
      <c r="H46" s="18">
        <v>12409.062000000002</v>
      </c>
      <c r="I46" s="4">
        <f t="shared" si="0"/>
        <v>12078.420666666667</v>
      </c>
      <c r="J46" s="4">
        <f t="shared" si="2"/>
        <v>3</v>
      </c>
      <c r="K46" s="57"/>
      <c r="L46" s="30"/>
      <c r="M46" s="30"/>
      <c r="N46" s="30"/>
    </row>
    <row r="47" spans="1:14" s="9" customFormat="1" ht="27" customHeight="1" x14ac:dyDescent="0.2">
      <c r="A47" s="8">
        <v>44</v>
      </c>
      <c r="B47" s="11" t="s">
        <v>54</v>
      </c>
      <c r="C47" s="11" t="s">
        <v>245</v>
      </c>
      <c r="D47" s="76" t="s">
        <v>156</v>
      </c>
      <c r="E47" s="8" t="s">
        <v>5</v>
      </c>
      <c r="F47" s="26">
        <v>4358</v>
      </c>
      <c r="G47" s="18">
        <v>5384.2749999999996</v>
      </c>
      <c r="H47" s="18">
        <v>5491.9605000000001</v>
      </c>
      <c r="I47" s="4">
        <f t="shared" si="0"/>
        <v>5078.0784999999996</v>
      </c>
      <c r="J47" s="4">
        <f t="shared" si="2"/>
        <v>3</v>
      </c>
      <c r="K47" s="57"/>
      <c r="L47" s="30"/>
      <c r="M47" s="30"/>
      <c r="N47" s="30"/>
    </row>
    <row r="48" spans="1:14" s="9" customFormat="1" ht="27" customHeight="1" x14ac:dyDescent="0.2">
      <c r="A48" s="8">
        <v>45</v>
      </c>
      <c r="B48" s="11" t="s">
        <v>55</v>
      </c>
      <c r="C48" s="11" t="s">
        <v>245</v>
      </c>
      <c r="D48" s="76" t="s">
        <v>55</v>
      </c>
      <c r="E48" s="8" t="s">
        <v>5</v>
      </c>
      <c r="F48" s="26">
        <v>7091</v>
      </c>
      <c r="G48" s="18">
        <v>7704.25</v>
      </c>
      <c r="H48" s="18">
        <v>7781.2925000000005</v>
      </c>
      <c r="I48" s="4">
        <f t="shared" si="0"/>
        <v>7525.5141666666668</v>
      </c>
      <c r="J48" s="4">
        <f t="shared" si="2"/>
        <v>3</v>
      </c>
      <c r="K48" s="57"/>
      <c r="L48" s="30"/>
      <c r="M48" s="30"/>
      <c r="N48" s="30"/>
    </row>
    <row r="49" spans="1:14" s="9" customFormat="1" ht="27" customHeight="1" x14ac:dyDescent="0.2">
      <c r="A49" s="8">
        <v>46</v>
      </c>
      <c r="B49" s="11" t="s">
        <v>56</v>
      </c>
      <c r="C49" s="11" t="s">
        <v>245</v>
      </c>
      <c r="D49" s="76" t="s">
        <v>56</v>
      </c>
      <c r="E49" s="8" t="s">
        <v>5</v>
      </c>
      <c r="F49" s="26">
        <v>11390</v>
      </c>
      <c r="G49" s="18">
        <v>11715.775</v>
      </c>
      <c r="H49" s="18">
        <v>11950.0905</v>
      </c>
      <c r="I49" s="4">
        <f t="shared" si="0"/>
        <v>11685.288500000001</v>
      </c>
      <c r="J49" s="4">
        <f t="shared" si="2"/>
        <v>3</v>
      </c>
      <c r="K49" s="57"/>
      <c r="L49" s="30"/>
      <c r="M49" s="30"/>
      <c r="N49" s="30"/>
    </row>
    <row r="50" spans="1:14" s="9" customFormat="1" ht="27" customHeight="1" x14ac:dyDescent="0.2">
      <c r="A50" s="8">
        <v>47</v>
      </c>
      <c r="B50" s="11" t="s">
        <v>57</v>
      </c>
      <c r="C50" s="11" t="s">
        <v>245</v>
      </c>
      <c r="D50" s="76" t="s">
        <v>157</v>
      </c>
      <c r="E50" s="8" t="s">
        <v>5</v>
      </c>
      <c r="F50" s="26">
        <v>6064</v>
      </c>
      <c r="G50" s="18">
        <v>6547.5749999999998</v>
      </c>
      <c r="H50" s="18">
        <v>6613.0507499999994</v>
      </c>
      <c r="I50" s="4">
        <f t="shared" si="0"/>
        <v>6408.2085833333331</v>
      </c>
      <c r="J50" s="4">
        <f t="shared" si="2"/>
        <v>3</v>
      </c>
      <c r="K50" s="57"/>
      <c r="L50" s="30"/>
      <c r="M50" s="30"/>
      <c r="N50" s="30"/>
    </row>
    <row r="51" spans="1:14" s="9" customFormat="1" ht="27" customHeight="1" x14ac:dyDescent="0.2">
      <c r="A51" s="8">
        <v>48</v>
      </c>
      <c r="B51" s="11" t="s">
        <v>58</v>
      </c>
      <c r="C51" s="11" t="s">
        <v>245</v>
      </c>
      <c r="D51" s="76" t="s">
        <v>58</v>
      </c>
      <c r="E51" s="8" t="s">
        <v>5</v>
      </c>
      <c r="F51" s="26">
        <v>5395</v>
      </c>
      <c r="G51" s="18">
        <v>5800.15</v>
      </c>
      <c r="H51" s="18">
        <v>5916.1529999999993</v>
      </c>
      <c r="I51" s="4">
        <f t="shared" si="0"/>
        <v>5703.7676666666666</v>
      </c>
      <c r="J51" s="4">
        <f t="shared" si="2"/>
        <v>3</v>
      </c>
      <c r="K51" s="57"/>
      <c r="L51" s="30"/>
      <c r="M51" s="30"/>
      <c r="N51" s="30"/>
    </row>
    <row r="52" spans="1:14" s="9" customFormat="1" ht="27" customHeight="1" x14ac:dyDescent="0.2">
      <c r="A52" s="8">
        <v>49</v>
      </c>
      <c r="B52" s="11" t="s">
        <v>59</v>
      </c>
      <c r="C52" s="11" t="s">
        <v>245</v>
      </c>
      <c r="D52" s="76" t="s">
        <v>59</v>
      </c>
      <c r="E52" s="8" t="s">
        <v>5</v>
      </c>
      <c r="F52" s="26">
        <v>2931</v>
      </c>
      <c r="G52" s="18">
        <v>3211.95</v>
      </c>
      <c r="H52" s="18">
        <v>3244.0695000000001</v>
      </c>
      <c r="I52" s="4">
        <f t="shared" si="0"/>
        <v>3129.0065</v>
      </c>
      <c r="J52" s="4">
        <f t="shared" si="2"/>
        <v>3</v>
      </c>
      <c r="K52" s="57"/>
      <c r="L52" s="30"/>
      <c r="M52" s="30"/>
      <c r="N52" s="30"/>
    </row>
    <row r="53" spans="1:14" s="9" customFormat="1" ht="27" customHeight="1" x14ac:dyDescent="0.2">
      <c r="A53" s="8">
        <v>50</v>
      </c>
      <c r="B53" s="11" t="s">
        <v>60</v>
      </c>
      <c r="C53" s="11" t="s">
        <v>245</v>
      </c>
      <c r="D53" s="76" t="s">
        <v>158</v>
      </c>
      <c r="E53" s="8" t="s">
        <v>5</v>
      </c>
      <c r="F53" s="26">
        <v>7108</v>
      </c>
      <c r="G53" s="18">
        <v>6213.25</v>
      </c>
      <c r="H53" s="18">
        <v>6337.5150000000003</v>
      </c>
      <c r="I53" s="4">
        <f t="shared" si="0"/>
        <v>6552.9216666666662</v>
      </c>
      <c r="J53" s="4">
        <f t="shared" si="2"/>
        <v>3</v>
      </c>
      <c r="K53" s="57"/>
      <c r="L53" s="30"/>
      <c r="M53" s="30"/>
      <c r="N53" s="30"/>
    </row>
    <row r="54" spans="1:14" s="9" customFormat="1" ht="27" customHeight="1" x14ac:dyDescent="0.2">
      <c r="A54" s="8">
        <v>51</v>
      </c>
      <c r="B54" s="11" t="s">
        <v>61</v>
      </c>
      <c r="C54" s="11" t="s">
        <v>245</v>
      </c>
      <c r="D54" s="76" t="s">
        <v>61</v>
      </c>
      <c r="E54" s="8" t="s">
        <v>5</v>
      </c>
      <c r="F54" s="26">
        <v>3199</v>
      </c>
      <c r="G54" s="18">
        <v>3429.125</v>
      </c>
      <c r="H54" s="18">
        <v>3463.4162500000002</v>
      </c>
      <c r="I54" s="4">
        <f t="shared" si="0"/>
        <v>3363.8470833333336</v>
      </c>
      <c r="J54" s="4">
        <f t="shared" si="2"/>
        <v>3</v>
      </c>
      <c r="K54" s="57"/>
      <c r="L54" s="30"/>
      <c r="M54" s="30"/>
      <c r="N54" s="30"/>
    </row>
    <row r="55" spans="1:14" s="9" customFormat="1" ht="27" customHeight="1" x14ac:dyDescent="0.2">
      <c r="A55" s="8">
        <v>52</v>
      </c>
      <c r="B55" s="11" t="s">
        <v>62</v>
      </c>
      <c r="C55" s="11" t="s">
        <v>245</v>
      </c>
      <c r="D55" s="76" t="s">
        <v>62</v>
      </c>
      <c r="E55" s="8" t="s">
        <v>5</v>
      </c>
      <c r="F55" s="26">
        <v>6799</v>
      </c>
      <c r="G55" s="18">
        <v>4975.6499999999996</v>
      </c>
      <c r="H55" s="18">
        <v>5075.1629999999996</v>
      </c>
      <c r="I55" s="4">
        <f t="shared" si="0"/>
        <v>5616.6043333333328</v>
      </c>
      <c r="J55" s="4">
        <f t="shared" si="2"/>
        <v>3</v>
      </c>
      <c r="K55" s="57"/>
      <c r="L55" s="30"/>
      <c r="M55" s="30"/>
      <c r="N55" s="30"/>
    </row>
    <row r="56" spans="1:14" s="9" customFormat="1" ht="27" customHeight="1" x14ac:dyDescent="0.2">
      <c r="A56" s="8">
        <v>53</v>
      </c>
      <c r="B56" s="11" t="s">
        <v>63</v>
      </c>
      <c r="C56" s="11" t="s">
        <v>245</v>
      </c>
      <c r="D56" s="76" t="s">
        <v>159</v>
      </c>
      <c r="E56" s="8" t="s">
        <v>5</v>
      </c>
      <c r="F56" s="26">
        <v>6051</v>
      </c>
      <c r="G56" s="18">
        <v>5333.4</v>
      </c>
      <c r="H56" s="18">
        <v>5386.7339999999995</v>
      </c>
      <c r="I56" s="4">
        <f t="shared" si="0"/>
        <v>5590.3779999999997</v>
      </c>
      <c r="J56" s="4">
        <f t="shared" si="2"/>
        <v>3</v>
      </c>
      <c r="K56" s="57"/>
      <c r="L56" s="30"/>
      <c r="M56" s="30"/>
      <c r="N56" s="30"/>
    </row>
    <row r="57" spans="1:14" s="9" customFormat="1" ht="27" customHeight="1" x14ac:dyDescent="0.2">
      <c r="A57" s="8">
        <v>54</v>
      </c>
      <c r="B57" s="11" t="s">
        <v>64</v>
      </c>
      <c r="C57" s="11" t="s">
        <v>245</v>
      </c>
      <c r="D57" s="76" t="s">
        <v>160</v>
      </c>
      <c r="E57" s="8" t="s">
        <v>5</v>
      </c>
      <c r="F57" s="26">
        <v>5370</v>
      </c>
      <c r="G57" s="18">
        <v>5037.8999999999996</v>
      </c>
      <c r="H57" s="18">
        <v>5138.6579999999994</v>
      </c>
      <c r="I57" s="4">
        <f t="shared" si="0"/>
        <v>5182.1859999999997</v>
      </c>
      <c r="J57" s="4">
        <f t="shared" si="2"/>
        <v>3</v>
      </c>
      <c r="K57" s="57"/>
      <c r="L57" s="30"/>
      <c r="M57" s="30"/>
      <c r="N57" s="30"/>
    </row>
    <row r="58" spans="1:14" s="9" customFormat="1" ht="27" customHeight="1" x14ac:dyDescent="0.2">
      <c r="A58" s="8">
        <v>55</v>
      </c>
      <c r="B58" s="11" t="s">
        <v>65</v>
      </c>
      <c r="C58" s="11" t="s">
        <v>245</v>
      </c>
      <c r="D58" s="76" t="s">
        <v>65</v>
      </c>
      <c r="E58" s="8" t="s">
        <v>5</v>
      </c>
      <c r="F58" s="26">
        <v>5794</v>
      </c>
      <c r="G58" s="18">
        <v>4369.45</v>
      </c>
      <c r="H58" s="18">
        <v>4413.1444999999994</v>
      </c>
      <c r="I58" s="4">
        <f t="shared" si="0"/>
        <v>4858.8648333333331</v>
      </c>
      <c r="J58" s="4">
        <f t="shared" si="2"/>
        <v>3</v>
      </c>
      <c r="K58" s="57"/>
      <c r="L58" s="30"/>
      <c r="M58" s="30"/>
      <c r="N58" s="30"/>
    </row>
    <row r="59" spans="1:14" s="9" customFormat="1" ht="27" customHeight="1" x14ac:dyDescent="0.2">
      <c r="A59" s="8">
        <v>56</v>
      </c>
      <c r="B59" s="11" t="s">
        <v>66</v>
      </c>
      <c r="C59" s="11" t="s">
        <v>245</v>
      </c>
      <c r="D59" s="76" t="s">
        <v>66</v>
      </c>
      <c r="E59" s="8" t="s">
        <v>5</v>
      </c>
      <c r="F59" s="26">
        <v>3768</v>
      </c>
      <c r="G59" s="18">
        <v>4416.3999999999996</v>
      </c>
      <c r="H59" s="18">
        <v>4504.7280000000001</v>
      </c>
      <c r="I59" s="4">
        <f t="shared" si="0"/>
        <v>4229.7093333333332</v>
      </c>
      <c r="J59" s="4">
        <f t="shared" si="2"/>
        <v>3</v>
      </c>
      <c r="K59" s="57"/>
      <c r="L59" s="30"/>
      <c r="M59" s="30"/>
      <c r="N59" s="30"/>
    </row>
    <row r="60" spans="1:14" s="9" customFormat="1" ht="27" customHeight="1" x14ac:dyDescent="0.2">
      <c r="A60" s="8">
        <v>57</v>
      </c>
      <c r="B60" s="11" t="s">
        <v>67</v>
      </c>
      <c r="C60" s="11" t="s">
        <v>245</v>
      </c>
      <c r="D60" s="76" t="s">
        <v>161</v>
      </c>
      <c r="E60" s="8" t="s">
        <v>5</v>
      </c>
      <c r="F60" s="26">
        <v>4836</v>
      </c>
      <c r="G60" s="18">
        <v>6010.5</v>
      </c>
      <c r="H60" s="18">
        <v>6070.6050000000005</v>
      </c>
      <c r="I60" s="4">
        <f t="shared" si="0"/>
        <v>5639.0349999999999</v>
      </c>
      <c r="J60" s="4">
        <f t="shared" si="2"/>
        <v>3</v>
      </c>
      <c r="K60" s="57"/>
      <c r="L60" s="30"/>
      <c r="M60" s="30"/>
      <c r="N60" s="30"/>
    </row>
    <row r="61" spans="1:14" s="9" customFormat="1" ht="27" customHeight="1" x14ac:dyDescent="0.2">
      <c r="A61" s="8">
        <v>58</v>
      </c>
      <c r="B61" s="11" t="s">
        <v>68</v>
      </c>
      <c r="C61" s="11" t="s">
        <v>245</v>
      </c>
      <c r="D61" s="76" t="s">
        <v>68</v>
      </c>
      <c r="E61" s="8" t="s">
        <v>5</v>
      </c>
      <c r="F61" s="26">
        <v>4985</v>
      </c>
      <c r="G61" s="18">
        <v>5382.4</v>
      </c>
      <c r="H61" s="18">
        <v>5490.0479999999998</v>
      </c>
      <c r="I61" s="4">
        <f t="shared" si="0"/>
        <v>5285.8159999999998</v>
      </c>
      <c r="J61" s="4">
        <f t="shared" si="2"/>
        <v>3</v>
      </c>
      <c r="K61" s="57"/>
      <c r="L61" s="30"/>
      <c r="M61" s="30"/>
      <c r="N61" s="30"/>
    </row>
    <row r="62" spans="1:14" s="9" customFormat="1" ht="27" customHeight="1" x14ac:dyDescent="0.2">
      <c r="A62" s="8">
        <v>59</v>
      </c>
      <c r="B62" s="11" t="s">
        <v>69</v>
      </c>
      <c r="C62" s="11" t="s">
        <v>245</v>
      </c>
      <c r="D62" s="76" t="s">
        <v>69</v>
      </c>
      <c r="E62" s="8" t="s">
        <v>5</v>
      </c>
      <c r="F62" s="26">
        <v>4621</v>
      </c>
      <c r="G62" s="18">
        <v>4065.9749999999999</v>
      </c>
      <c r="H62" s="18">
        <v>4106.6347500000002</v>
      </c>
      <c r="I62" s="4">
        <f t="shared" si="0"/>
        <v>4264.5365833333335</v>
      </c>
      <c r="J62" s="4">
        <f t="shared" si="2"/>
        <v>3</v>
      </c>
      <c r="K62" s="57"/>
      <c r="L62" s="30"/>
      <c r="M62" s="30"/>
      <c r="N62" s="30"/>
    </row>
    <row r="63" spans="1:14" s="9" customFormat="1" ht="27" customHeight="1" x14ac:dyDescent="0.2">
      <c r="A63" s="8">
        <v>60</v>
      </c>
      <c r="B63" s="11" t="s">
        <v>70</v>
      </c>
      <c r="C63" s="11" t="s">
        <v>245</v>
      </c>
      <c r="D63" s="76" t="s">
        <v>70</v>
      </c>
      <c r="E63" s="8" t="s">
        <v>5</v>
      </c>
      <c r="F63" s="26">
        <v>3922</v>
      </c>
      <c r="G63" s="18">
        <v>4074.4</v>
      </c>
      <c r="H63" s="18">
        <v>4155.8879999999999</v>
      </c>
      <c r="I63" s="4">
        <f t="shared" si="0"/>
        <v>4050.762666666667</v>
      </c>
      <c r="J63" s="4">
        <f t="shared" si="2"/>
        <v>3</v>
      </c>
      <c r="K63" s="57"/>
      <c r="L63" s="30"/>
      <c r="M63" s="30"/>
      <c r="N63" s="30"/>
    </row>
    <row r="64" spans="1:14" s="9" customFormat="1" ht="27" customHeight="1" x14ac:dyDescent="0.2">
      <c r="A64" s="8">
        <v>61</v>
      </c>
      <c r="B64" s="11" t="s">
        <v>71</v>
      </c>
      <c r="C64" s="11" t="s">
        <v>245</v>
      </c>
      <c r="D64" s="76" t="s">
        <v>162</v>
      </c>
      <c r="E64" s="8" t="s">
        <v>5</v>
      </c>
      <c r="F64" s="26">
        <v>5400</v>
      </c>
      <c r="G64" s="18">
        <v>6062.25</v>
      </c>
      <c r="H64" s="18">
        <v>6122.8725000000004</v>
      </c>
      <c r="I64" s="4">
        <f t="shared" si="0"/>
        <v>5861.7075000000004</v>
      </c>
      <c r="J64" s="4">
        <f t="shared" si="2"/>
        <v>3</v>
      </c>
      <c r="K64" s="57"/>
      <c r="L64" s="30"/>
      <c r="M64" s="30"/>
      <c r="N64" s="30"/>
    </row>
    <row r="65" spans="1:14" s="9" customFormat="1" ht="27" customHeight="1" x14ac:dyDescent="0.2">
      <c r="A65" s="8">
        <v>62</v>
      </c>
      <c r="B65" s="11" t="s">
        <v>72</v>
      </c>
      <c r="C65" s="11" t="s">
        <v>245</v>
      </c>
      <c r="D65" s="76" t="s">
        <v>72</v>
      </c>
      <c r="E65" s="8" t="s">
        <v>5</v>
      </c>
      <c r="F65" s="26">
        <v>4514</v>
      </c>
      <c r="G65" s="18">
        <v>5089.75</v>
      </c>
      <c r="H65" s="18">
        <v>5191.5450000000001</v>
      </c>
      <c r="I65" s="4">
        <f t="shared" si="0"/>
        <v>4931.7650000000003</v>
      </c>
      <c r="J65" s="4">
        <f t="shared" si="2"/>
        <v>3</v>
      </c>
      <c r="K65" s="57"/>
      <c r="L65" s="30"/>
      <c r="M65" s="30"/>
      <c r="N65" s="30"/>
    </row>
    <row r="66" spans="1:14" s="9" customFormat="1" ht="27" customHeight="1" x14ac:dyDescent="0.2">
      <c r="A66" s="8">
        <v>63</v>
      </c>
      <c r="B66" s="11" t="s">
        <v>73</v>
      </c>
      <c r="C66" s="11" t="s">
        <v>245</v>
      </c>
      <c r="D66" s="76" t="s">
        <v>163</v>
      </c>
      <c r="E66" s="8" t="s">
        <v>5</v>
      </c>
      <c r="F66" s="26">
        <v>7228</v>
      </c>
      <c r="G66" s="18">
        <v>6885.5249999999996</v>
      </c>
      <c r="H66" s="18">
        <v>6954.3802499999993</v>
      </c>
      <c r="I66" s="4">
        <f t="shared" si="0"/>
        <v>7022.6350833333336</v>
      </c>
      <c r="J66" s="4">
        <f t="shared" si="2"/>
        <v>3</v>
      </c>
      <c r="K66" s="57"/>
      <c r="L66" s="30"/>
      <c r="M66" s="30"/>
      <c r="N66" s="30"/>
    </row>
    <row r="67" spans="1:14" s="9" customFormat="1" ht="27" customHeight="1" x14ac:dyDescent="0.2">
      <c r="A67" s="8">
        <v>64</v>
      </c>
      <c r="B67" s="11" t="s">
        <v>74</v>
      </c>
      <c r="C67" s="11" t="s">
        <v>245</v>
      </c>
      <c r="D67" s="76" t="s">
        <v>164</v>
      </c>
      <c r="E67" s="8" t="s">
        <v>5</v>
      </c>
      <c r="F67" s="26">
        <v>5834</v>
      </c>
      <c r="G67" s="18">
        <v>6317.0749999999998</v>
      </c>
      <c r="H67" s="18">
        <v>6443.4165000000003</v>
      </c>
      <c r="I67" s="4">
        <f t="shared" si="0"/>
        <v>6198.1638333333331</v>
      </c>
      <c r="J67" s="4">
        <f t="shared" si="2"/>
        <v>3</v>
      </c>
      <c r="K67" s="57"/>
      <c r="L67" s="30"/>
      <c r="M67" s="30"/>
      <c r="N67" s="30"/>
    </row>
    <row r="68" spans="1:14" s="9" customFormat="1" ht="27" customHeight="1" x14ac:dyDescent="0.2">
      <c r="A68" s="8">
        <v>65</v>
      </c>
      <c r="B68" s="11" t="s">
        <v>75</v>
      </c>
      <c r="C68" s="11" t="s">
        <v>245</v>
      </c>
      <c r="D68" s="76" t="s">
        <v>165</v>
      </c>
      <c r="E68" s="8" t="s">
        <v>5</v>
      </c>
      <c r="F68" s="26">
        <v>5083</v>
      </c>
      <c r="G68" s="18">
        <v>5026.2749999999996</v>
      </c>
      <c r="H68" s="18">
        <v>5076.5377499999995</v>
      </c>
      <c r="I68" s="4">
        <f t="shared" si="0"/>
        <v>5061.9375833333334</v>
      </c>
      <c r="J68" s="4">
        <f t="shared" ref="J68:J98" si="3">COUNT(F68:H68)</f>
        <v>3</v>
      </c>
      <c r="K68" s="57"/>
      <c r="L68" s="30"/>
      <c r="M68" s="30"/>
      <c r="N68" s="30"/>
    </row>
    <row r="69" spans="1:14" s="9" customFormat="1" ht="27" customHeight="1" x14ac:dyDescent="0.2">
      <c r="A69" s="8">
        <v>66</v>
      </c>
      <c r="B69" s="11" t="s">
        <v>76</v>
      </c>
      <c r="C69" s="11" t="s">
        <v>245</v>
      </c>
      <c r="D69" s="76" t="s">
        <v>166</v>
      </c>
      <c r="E69" s="8" t="s">
        <v>5</v>
      </c>
      <c r="F69" s="26">
        <v>7673</v>
      </c>
      <c r="G69" s="18">
        <v>7563.7999999999993</v>
      </c>
      <c r="H69" s="18">
        <v>7715.0759999999991</v>
      </c>
      <c r="I69" s="4">
        <f t="shared" ref="I69:I98" si="4">AVERAGE(F69:H69)</f>
        <v>7650.6253333333325</v>
      </c>
      <c r="J69" s="4">
        <f t="shared" si="3"/>
        <v>3</v>
      </c>
      <c r="K69" s="57"/>
      <c r="L69" s="30"/>
      <c r="M69" s="30"/>
      <c r="N69" s="30"/>
    </row>
    <row r="70" spans="1:14" s="9" customFormat="1" ht="27" customHeight="1" x14ac:dyDescent="0.2">
      <c r="A70" s="8">
        <v>67</v>
      </c>
      <c r="B70" s="11" t="s">
        <v>77</v>
      </c>
      <c r="C70" s="11" t="s">
        <v>245</v>
      </c>
      <c r="D70" s="76" t="s">
        <v>77</v>
      </c>
      <c r="E70" s="8" t="s">
        <v>5</v>
      </c>
      <c r="F70" s="26">
        <v>6010</v>
      </c>
      <c r="G70" s="18">
        <v>5742.45</v>
      </c>
      <c r="H70" s="18">
        <v>5799.8744999999999</v>
      </c>
      <c r="I70" s="4">
        <f t="shared" si="4"/>
        <v>5850.7748333333338</v>
      </c>
      <c r="J70" s="4">
        <f t="shared" si="3"/>
        <v>3</v>
      </c>
      <c r="K70" s="57"/>
      <c r="L70" s="30"/>
      <c r="M70" s="30"/>
      <c r="N70" s="30"/>
    </row>
    <row r="71" spans="1:14" s="9" customFormat="1" ht="27" customHeight="1" x14ac:dyDescent="0.2">
      <c r="A71" s="8">
        <v>68</v>
      </c>
      <c r="B71" s="11" t="s">
        <v>78</v>
      </c>
      <c r="C71" s="11" t="s">
        <v>245</v>
      </c>
      <c r="D71" s="76" t="s">
        <v>78</v>
      </c>
      <c r="E71" s="8" t="s">
        <v>5</v>
      </c>
      <c r="F71" s="26">
        <v>6934</v>
      </c>
      <c r="G71" s="18">
        <v>8577.7000000000007</v>
      </c>
      <c r="H71" s="18">
        <v>8749.2540000000008</v>
      </c>
      <c r="I71" s="4">
        <f t="shared" si="4"/>
        <v>8086.9846666666672</v>
      </c>
      <c r="J71" s="4">
        <f t="shared" si="3"/>
        <v>3</v>
      </c>
      <c r="K71" s="57"/>
      <c r="L71" s="30"/>
      <c r="M71" s="30"/>
      <c r="N71" s="30"/>
    </row>
    <row r="72" spans="1:14" s="9" customFormat="1" ht="27" customHeight="1" x14ac:dyDescent="0.2">
      <c r="A72" s="8">
        <v>69</v>
      </c>
      <c r="B72" s="11" t="s">
        <v>79</v>
      </c>
      <c r="C72" s="11" t="s">
        <v>245</v>
      </c>
      <c r="D72" s="76" t="s">
        <v>79</v>
      </c>
      <c r="E72" s="8" t="s">
        <v>105</v>
      </c>
      <c r="F72" s="26">
        <v>11701</v>
      </c>
      <c r="G72" s="18">
        <v>14218.35</v>
      </c>
      <c r="H72" s="18">
        <v>14360.533500000001</v>
      </c>
      <c r="I72" s="4">
        <f t="shared" si="4"/>
        <v>13426.627833333332</v>
      </c>
      <c r="J72" s="4">
        <f t="shared" si="3"/>
        <v>3</v>
      </c>
      <c r="K72" s="57"/>
      <c r="L72" s="30"/>
      <c r="M72" s="30"/>
      <c r="N72" s="30"/>
    </row>
    <row r="73" spans="1:14" s="9" customFormat="1" ht="27" customHeight="1" x14ac:dyDescent="0.2">
      <c r="A73" s="8">
        <v>70</v>
      </c>
      <c r="B73" s="11" t="s">
        <v>80</v>
      </c>
      <c r="C73" s="11" t="s">
        <v>245</v>
      </c>
      <c r="D73" s="76" t="s">
        <v>167</v>
      </c>
      <c r="E73" s="8" t="s">
        <v>5</v>
      </c>
      <c r="F73" s="26">
        <v>6757</v>
      </c>
      <c r="G73" s="18">
        <v>7589.4749999999995</v>
      </c>
      <c r="H73" s="18">
        <v>7741.2644999999993</v>
      </c>
      <c r="I73" s="4">
        <f t="shared" si="4"/>
        <v>7362.5798333333323</v>
      </c>
      <c r="J73" s="4">
        <f t="shared" si="3"/>
        <v>3</v>
      </c>
      <c r="K73" s="57"/>
      <c r="L73" s="30"/>
      <c r="M73" s="30"/>
      <c r="N73" s="30"/>
    </row>
    <row r="74" spans="1:14" s="9" customFormat="1" ht="27" customHeight="1" x14ac:dyDescent="0.2">
      <c r="A74" s="8">
        <v>71</v>
      </c>
      <c r="B74" s="11" t="s">
        <v>81</v>
      </c>
      <c r="C74" s="11" t="s">
        <v>245</v>
      </c>
      <c r="D74" s="76" t="s">
        <v>81</v>
      </c>
      <c r="E74" s="8" t="s">
        <v>5</v>
      </c>
      <c r="F74" s="26">
        <v>8439</v>
      </c>
      <c r="G74" s="18">
        <v>8709.375</v>
      </c>
      <c r="H74" s="18">
        <v>8796.46875</v>
      </c>
      <c r="I74" s="4">
        <f t="shared" si="4"/>
        <v>8648.28125</v>
      </c>
      <c r="J74" s="4">
        <f t="shared" si="3"/>
        <v>3</v>
      </c>
      <c r="K74" s="57"/>
      <c r="L74" s="30"/>
      <c r="M74" s="30"/>
      <c r="N74" s="30"/>
    </row>
    <row r="75" spans="1:14" s="9" customFormat="1" ht="27" customHeight="1" x14ac:dyDescent="0.2">
      <c r="A75" s="8">
        <v>72</v>
      </c>
      <c r="B75" s="11" t="s">
        <v>82</v>
      </c>
      <c r="C75" s="11" t="s">
        <v>245</v>
      </c>
      <c r="D75" s="76" t="s">
        <v>168</v>
      </c>
      <c r="E75" s="8" t="s">
        <v>5</v>
      </c>
      <c r="F75" s="26">
        <v>5413</v>
      </c>
      <c r="G75" s="18">
        <v>5922.1</v>
      </c>
      <c r="H75" s="18">
        <v>6040.5420000000004</v>
      </c>
      <c r="I75" s="4">
        <f t="shared" si="4"/>
        <v>5791.8806666666669</v>
      </c>
      <c r="J75" s="4">
        <f t="shared" si="3"/>
        <v>3</v>
      </c>
      <c r="K75" s="57"/>
      <c r="L75" s="30"/>
      <c r="M75" s="30"/>
      <c r="N75" s="30"/>
    </row>
    <row r="76" spans="1:14" s="9" customFormat="1" ht="27" customHeight="1" x14ac:dyDescent="0.2">
      <c r="A76" s="8">
        <v>73</v>
      </c>
      <c r="B76" s="11" t="s">
        <v>83</v>
      </c>
      <c r="C76" s="11" t="s">
        <v>245</v>
      </c>
      <c r="D76" s="76" t="s">
        <v>83</v>
      </c>
      <c r="E76" s="8" t="s">
        <v>5</v>
      </c>
      <c r="F76" s="26">
        <v>4342</v>
      </c>
      <c r="G76" s="18">
        <v>4538.8249999999998</v>
      </c>
      <c r="H76" s="18">
        <v>4584.2132499999998</v>
      </c>
      <c r="I76" s="4">
        <f t="shared" si="4"/>
        <v>4488.3460833333338</v>
      </c>
      <c r="J76" s="4">
        <f t="shared" si="3"/>
        <v>3</v>
      </c>
      <c r="K76" s="57"/>
      <c r="L76" s="30"/>
      <c r="M76" s="30"/>
      <c r="N76" s="30"/>
    </row>
    <row r="77" spans="1:14" s="9" customFormat="1" ht="27" customHeight="1" x14ac:dyDescent="0.2">
      <c r="A77" s="8">
        <v>74</v>
      </c>
      <c r="B77" s="11" t="s">
        <v>84</v>
      </c>
      <c r="C77" s="11" t="s">
        <v>245</v>
      </c>
      <c r="D77" s="76" t="s">
        <v>84</v>
      </c>
      <c r="E77" s="8" t="s">
        <v>5</v>
      </c>
      <c r="F77" s="26">
        <v>13808</v>
      </c>
      <c r="G77" s="18">
        <v>14410.174999999999</v>
      </c>
      <c r="H77" s="18">
        <v>14698.378499999999</v>
      </c>
      <c r="I77" s="4">
        <f t="shared" si="4"/>
        <v>14305.517833333332</v>
      </c>
      <c r="J77" s="4">
        <f t="shared" si="3"/>
        <v>3</v>
      </c>
      <c r="K77" s="57"/>
      <c r="L77" s="30"/>
      <c r="M77" s="30"/>
      <c r="N77" s="30"/>
    </row>
    <row r="78" spans="1:14" s="9" customFormat="1" ht="27" customHeight="1" x14ac:dyDescent="0.2">
      <c r="A78" s="8">
        <v>75</v>
      </c>
      <c r="B78" s="11" t="s">
        <v>85</v>
      </c>
      <c r="C78" s="11" t="s">
        <v>245</v>
      </c>
      <c r="D78" s="76" t="s">
        <v>85</v>
      </c>
      <c r="E78" s="8" t="s">
        <v>5</v>
      </c>
      <c r="F78" s="26">
        <v>4567</v>
      </c>
      <c r="G78" s="18">
        <v>5572.7</v>
      </c>
      <c r="H78" s="18">
        <v>5628.4269999999997</v>
      </c>
      <c r="I78" s="4">
        <f t="shared" si="4"/>
        <v>5256.0423333333338</v>
      </c>
      <c r="J78" s="4">
        <f t="shared" si="3"/>
        <v>3</v>
      </c>
      <c r="K78" s="57"/>
      <c r="L78" s="30"/>
      <c r="M78" s="30"/>
      <c r="N78" s="30"/>
    </row>
    <row r="79" spans="1:14" s="9" customFormat="1" ht="27" customHeight="1" x14ac:dyDescent="0.2">
      <c r="A79" s="8">
        <v>76</v>
      </c>
      <c r="B79" s="11" t="s">
        <v>86</v>
      </c>
      <c r="C79" s="11" t="s">
        <v>245</v>
      </c>
      <c r="D79" s="76" t="s">
        <v>169</v>
      </c>
      <c r="E79" s="8" t="s">
        <v>5</v>
      </c>
      <c r="F79" s="26">
        <v>4783</v>
      </c>
      <c r="G79" s="18">
        <v>5142.2749999999996</v>
      </c>
      <c r="H79" s="18">
        <v>5245.1205</v>
      </c>
      <c r="I79" s="4">
        <f t="shared" si="4"/>
        <v>5056.7984999999999</v>
      </c>
      <c r="J79" s="4">
        <f t="shared" si="3"/>
        <v>3</v>
      </c>
      <c r="K79" s="57"/>
      <c r="L79" s="30"/>
      <c r="M79" s="30"/>
      <c r="N79" s="30"/>
    </row>
    <row r="80" spans="1:14" s="9" customFormat="1" ht="27" customHeight="1" x14ac:dyDescent="0.2">
      <c r="A80" s="8">
        <v>77</v>
      </c>
      <c r="B80" s="11" t="s">
        <v>87</v>
      </c>
      <c r="C80" s="11" t="s">
        <v>244</v>
      </c>
      <c r="D80" s="76" t="s">
        <v>170</v>
      </c>
      <c r="E80" s="8" t="s">
        <v>5</v>
      </c>
      <c r="F80" s="26">
        <v>15409</v>
      </c>
      <c r="G80" s="18">
        <v>12054.25</v>
      </c>
      <c r="H80" s="18">
        <v>12174.7925</v>
      </c>
      <c r="I80" s="4">
        <f t="shared" si="4"/>
        <v>13212.680833333332</v>
      </c>
      <c r="J80" s="4">
        <f t="shared" si="3"/>
        <v>3</v>
      </c>
      <c r="K80" s="57"/>
      <c r="L80" s="30"/>
      <c r="M80" s="30"/>
      <c r="N80" s="30"/>
    </row>
    <row r="81" spans="1:14" s="9" customFormat="1" ht="27" customHeight="1" x14ac:dyDescent="0.2">
      <c r="A81" s="8">
        <v>78</v>
      </c>
      <c r="B81" s="11" t="s">
        <v>88</v>
      </c>
      <c r="C81" s="11" t="s">
        <v>245</v>
      </c>
      <c r="D81" s="76" t="s">
        <v>171</v>
      </c>
      <c r="E81" s="8" t="s">
        <v>5</v>
      </c>
      <c r="F81" s="26">
        <v>4447</v>
      </c>
      <c r="G81" s="18">
        <v>4764.3999999999996</v>
      </c>
      <c r="H81" s="18">
        <v>4859.6880000000001</v>
      </c>
      <c r="I81" s="4">
        <f t="shared" si="4"/>
        <v>4690.3626666666669</v>
      </c>
      <c r="J81" s="4">
        <f t="shared" si="3"/>
        <v>3</v>
      </c>
      <c r="K81" s="57"/>
      <c r="L81" s="30"/>
      <c r="M81" s="30"/>
      <c r="N81" s="30"/>
    </row>
    <row r="82" spans="1:14" s="9" customFormat="1" ht="27" customHeight="1" x14ac:dyDescent="0.2">
      <c r="A82" s="8">
        <v>79</v>
      </c>
      <c r="B82" s="11" t="s">
        <v>89</v>
      </c>
      <c r="C82" s="11" t="s">
        <v>245</v>
      </c>
      <c r="D82" s="76" t="s">
        <v>172</v>
      </c>
      <c r="E82" s="8" t="s">
        <v>5</v>
      </c>
      <c r="F82" s="26">
        <v>6200</v>
      </c>
      <c r="G82" s="18">
        <v>6242.625</v>
      </c>
      <c r="H82" s="18">
        <v>6305.0512500000004</v>
      </c>
      <c r="I82" s="4">
        <f t="shared" si="4"/>
        <v>6249.2254166666671</v>
      </c>
      <c r="J82" s="4">
        <f t="shared" si="3"/>
        <v>3</v>
      </c>
      <c r="K82" s="57"/>
      <c r="L82" s="30"/>
      <c r="M82" s="30"/>
      <c r="N82" s="30"/>
    </row>
    <row r="83" spans="1:14" s="9" customFormat="1" ht="27" customHeight="1" x14ac:dyDescent="0.2">
      <c r="A83" s="8">
        <v>80</v>
      </c>
      <c r="B83" s="11" t="s">
        <v>90</v>
      </c>
      <c r="C83" s="11" t="s">
        <v>244</v>
      </c>
      <c r="D83" s="76" t="s">
        <v>90</v>
      </c>
      <c r="E83" s="8" t="s">
        <v>91</v>
      </c>
      <c r="F83" s="26">
        <v>11940</v>
      </c>
      <c r="G83" s="18">
        <v>11180</v>
      </c>
      <c r="H83" s="18">
        <v>11403.6</v>
      </c>
      <c r="I83" s="4">
        <f t="shared" si="4"/>
        <v>11507.866666666667</v>
      </c>
      <c r="J83" s="4">
        <f t="shared" si="3"/>
        <v>3</v>
      </c>
      <c r="K83" s="57"/>
      <c r="L83" s="30"/>
      <c r="M83" s="30"/>
      <c r="N83" s="30"/>
    </row>
    <row r="84" spans="1:14" s="9" customFormat="1" ht="27" customHeight="1" x14ac:dyDescent="0.2">
      <c r="A84" s="8">
        <v>81</v>
      </c>
      <c r="B84" s="11" t="s">
        <v>92</v>
      </c>
      <c r="C84" s="11" t="s">
        <v>244</v>
      </c>
      <c r="D84" s="76" t="s">
        <v>173</v>
      </c>
      <c r="E84" s="8" t="s">
        <v>93</v>
      </c>
      <c r="F84" s="26">
        <v>13071</v>
      </c>
      <c r="G84" s="18">
        <v>13646.725</v>
      </c>
      <c r="H84" s="18">
        <v>13783.19225</v>
      </c>
      <c r="I84" s="4">
        <f t="shared" si="4"/>
        <v>13500.30575</v>
      </c>
      <c r="J84" s="4">
        <f t="shared" si="3"/>
        <v>3</v>
      </c>
      <c r="K84" s="57"/>
      <c r="L84" s="30"/>
      <c r="M84" s="30"/>
      <c r="N84" s="30"/>
    </row>
    <row r="85" spans="1:14" s="9" customFormat="1" ht="27" customHeight="1" x14ac:dyDescent="0.2">
      <c r="A85" s="8">
        <v>82</v>
      </c>
      <c r="B85" s="11" t="s">
        <v>94</v>
      </c>
      <c r="C85" s="11"/>
      <c r="D85" s="76" t="s">
        <v>174</v>
      </c>
      <c r="E85" s="8" t="s">
        <v>95</v>
      </c>
      <c r="F85" s="26">
        <v>1578</v>
      </c>
      <c r="G85" s="18">
        <v>1732.2750000000001</v>
      </c>
      <c r="H85" s="18">
        <v>1766.9205000000002</v>
      </c>
      <c r="I85" s="4">
        <f t="shared" si="4"/>
        <v>1692.3985</v>
      </c>
      <c r="J85" s="4">
        <f t="shared" si="3"/>
        <v>3</v>
      </c>
      <c r="K85" s="57"/>
      <c r="L85" s="30"/>
      <c r="M85" s="30"/>
      <c r="N85" s="30"/>
    </row>
    <row r="86" spans="1:14" s="9" customFormat="1" ht="27" customHeight="1" x14ac:dyDescent="0.2">
      <c r="A86" s="8">
        <v>83</v>
      </c>
      <c r="B86" s="11" t="s">
        <v>96</v>
      </c>
      <c r="C86" s="11" t="s">
        <v>244</v>
      </c>
      <c r="D86" s="76" t="s">
        <v>175</v>
      </c>
      <c r="E86" s="8" t="s">
        <v>97</v>
      </c>
      <c r="F86" s="26">
        <v>12338</v>
      </c>
      <c r="G86" s="18">
        <v>14724.4</v>
      </c>
      <c r="H86" s="18">
        <v>14871.644</v>
      </c>
      <c r="I86" s="4">
        <f t="shared" si="4"/>
        <v>13978.014666666668</v>
      </c>
      <c r="J86" s="4">
        <f t="shared" si="3"/>
        <v>3</v>
      </c>
      <c r="K86" s="57"/>
      <c r="L86" s="30"/>
      <c r="M86" s="30"/>
      <c r="N86" s="30"/>
    </row>
    <row r="87" spans="1:14" s="9" customFormat="1" ht="27" customHeight="1" x14ac:dyDescent="0.2">
      <c r="A87" s="8">
        <v>84</v>
      </c>
      <c r="B87" s="11" t="s">
        <v>98</v>
      </c>
      <c r="C87" s="11" t="s">
        <v>244</v>
      </c>
      <c r="D87" s="76" t="s">
        <v>176</v>
      </c>
      <c r="E87" s="8" t="s">
        <v>99</v>
      </c>
      <c r="F87" s="26">
        <v>11363</v>
      </c>
      <c r="G87" s="18">
        <v>12268.6</v>
      </c>
      <c r="H87" s="18">
        <v>12513.972</v>
      </c>
      <c r="I87" s="4">
        <f t="shared" si="4"/>
        <v>12048.523999999999</v>
      </c>
      <c r="J87" s="4">
        <f t="shared" si="3"/>
        <v>3</v>
      </c>
      <c r="K87" s="57"/>
      <c r="L87" s="30"/>
      <c r="M87" s="30"/>
      <c r="N87" s="30"/>
    </row>
    <row r="88" spans="1:14" s="9" customFormat="1" ht="27" customHeight="1" x14ac:dyDescent="0.2">
      <c r="A88" s="8">
        <v>85</v>
      </c>
      <c r="B88" s="11" t="s">
        <v>100</v>
      </c>
      <c r="C88" s="11" t="s">
        <v>244</v>
      </c>
      <c r="D88" s="76" t="s">
        <v>177</v>
      </c>
      <c r="E88" s="8" t="s">
        <v>101</v>
      </c>
      <c r="F88" s="26">
        <v>33848</v>
      </c>
      <c r="G88" s="18">
        <v>27953.75</v>
      </c>
      <c r="H88" s="18">
        <v>28233.287499999999</v>
      </c>
      <c r="I88" s="4">
        <f t="shared" si="4"/>
        <v>30011.679166666669</v>
      </c>
      <c r="J88" s="4">
        <f t="shared" si="3"/>
        <v>3</v>
      </c>
      <c r="K88" s="57"/>
      <c r="L88" s="30"/>
      <c r="M88" s="30"/>
      <c r="N88" s="30"/>
    </row>
    <row r="89" spans="1:14" s="9" customFormat="1" ht="27" customHeight="1" x14ac:dyDescent="0.2">
      <c r="A89" s="8">
        <v>86</v>
      </c>
      <c r="B89" s="11" t="s">
        <v>102</v>
      </c>
      <c r="C89" s="11" t="s">
        <v>244</v>
      </c>
      <c r="D89" s="76" t="s">
        <v>178</v>
      </c>
      <c r="E89" s="8" t="s">
        <v>101</v>
      </c>
      <c r="F89" s="26">
        <v>25611</v>
      </c>
      <c r="G89" s="18">
        <v>25855.75</v>
      </c>
      <c r="H89" s="18">
        <v>26372.865000000002</v>
      </c>
      <c r="I89" s="4">
        <f t="shared" si="4"/>
        <v>25946.538333333334</v>
      </c>
      <c r="J89" s="4">
        <f t="shared" si="3"/>
        <v>3</v>
      </c>
      <c r="K89" s="57"/>
      <c r="L89" s="30"/>
      <c r="M89" s="30"/>
      <c r="N89" s="30"/>
    </row>
    <row r="90" spans="1:14" s="9" customFormat="1" ht="27" customHeight="1" x14ac:dyDescent="0.2">
      <c r="A90" s="8">
        <v>87</v>
      </c>
      <c r="B90" s="11" t="s">
        <v>103</v>
      </c>
      <c r="C90" s="11" t="s">
        <v>244</v>
      </c>
      <c r="D90" s="76" t="s">
        <v>179</v>
      </c>
      <c r="E90" s="8" t="s">
        <v>101</v>
      </c>
      <c r="F90" s="26">
        <v>30316</v>
      </c>
      <c r="G90" s="18">
        <v>31200</v>
      </c>
      <c r="H90" s="18">
        <v>31512</v>
      </c>
      <c r="I90" s="4">
        <f t="shared" si="4"/>
        <v>31009.333333333332</v>
      </c>
      <c r="J90" s="4">
        <f t="shared" si="3"/>
        <v>3</v>
      </c>
      <c r="K90" s="57"/>
      <c r="L90" s="30"/>
      <c r="M90" s="30"/>
      <c r="N90" s="30"/>
    </row>
    <row r="91" spans="1:14" s="9" customFormat="1" ht="27" customHeight="1" x14ac:dyDescent="0.2">
      <c r="A91" s="8">
        <v>88</v>
      </c>
      <c r="B91" s="11" t="s">
        <v>104</v>
      </c>
      <c r="C91" s="11" t="s">
        <v>244</v>
      </c>
      <c r="D91" s="76" t="s">
        <v>180</v>
      </c>
      <c r="E91" s="8" t="s">
        <v>105</v>
      </c>
      <c r="F91" s="26">
        <v>20137</v>
      </c>
      <c r="G91" s="18">
        <v>23661.5</v>
      </c>
      <c r="H91" s="18">
        <v>24134.73</v>
      </c>
      <c r="I91" s="4">
        <f t="shared" si="4"/>
        <v>22644.41</v>
      </c>
      <c r="J91" s="4">
        <f t="shared" si="3"/>
        <v>3</v>
      </c>
      <c r="K91" s="57"/>
      <c r="L91" s="30"/>
      <c r="M91" s="30"/>
      <c r="N91" s="30"/>
    </row>
    <row r="92" spans="1:14" s="9" customFormat="1" ht="27" customHeight="1" x14ac:dyDescent="0.2">
      <c r="A92" s="8">
        <v>89</v>
      </c>
      <c r="B92" s="11" t="s">
        <v>106</v>
      </c>
      <c r="C92" s="11" t="s">
        <v>244</v>
      </c>
      <c r="D92" s="76" t="s">
        <v>181</v>
      </c>
      <c r="E92" s="8" t="s">
        <v>5</v>
      </c>
      <c r="F92" s="26">
        <v>15731</v>
      </c>
      <c r="G92" s="18">
        <v>14229.625</v>
      </c>
      <c r="H92" s="18">
        <v>14371.921249999999</v>
      </c>
      <c r="I92" s="4">
        <f t="shared" si="4"/>
        <v>14777.515416666667</v>
      </c>
      <c r="J92" s="4">
        <f t="shared" si="3"/>
        <v>3</v>
      </c>
      <c r="K92" s="57"/>
      <c r="L92" s="30"/>
      <c r="M92" s="30"/>
      <c r="N92" s="30"/>
    </row>
    <row r="93" spans="1:14" s="9" customFormat="1" ht="27" customHeight="1" x14ac:dyDescent="0.2">
      <c r="A93" s="8">
        <v>90</v>
      </c>
      <c r="B93" s="11" t="s">
        <v>107</v>
      </c>
      <c r="C93" s="11" t="s">
        <v>244</v>
      </c>
      <c r="D93" s="76" t="s">
        <v>182</v>
      </c>
      <c r="E93" s="8" t="s">
        <v>108</v>
      </c>
      <c r="F93" s="26">
        <v>14071</v>
      </c>
      <c r="G93" s="18">
        <v>11857.75</v>
      </c>
      <c r="H93" s="18">
        <v>12094.905000000001</v>
      </c>
      <c r="I93" s="4">
        <f t="shared" si="4"/>
        <v>12674.551666666666</v>
      </c>
      <c r="J93" s="4">
        <f t="shared" si="3"/>
        <v>3</v>
      </c>
      <c r="K93" s="57"/>
      <c r="L93" s="30"/>
      <c r="M93" s="30"/>
      <c r="N93" s="30"/>
    </row>
    <row r="94" spans="1:14" s="9" customFormat="1" ht="35.25" customHeight="1" x14ac:dyDescent="0.2">
      <c r="A94" s="8">
        <v>91</v>
      </c>
      <c r="B94" s="11" t="s">
        <v>109</v>
      </c>
      <c r="C94" s="11" t="s">
        <v>244</v>
      </c>
      <c r="D94" s="76" t="s">
        <v>183</v>
      </c>
      <c r="E94" s="14" t="s">
        <v>110</v>
      </c>
      <c r="F94" s="27">
        <v>11155</v>
      </c>
      <c r="G94" s="18">
        <v>12068.25</v>
      </c>
      <c r="H94" s="18">
        <v>12188.932500000001</v>
      </c>
      <c r="I94" s="4">
        <f t="shared" si="4"/>
        <v>11804.060833333335</v>
      </c>
      <c r="J94" s="4">
        <f t="shared" si="3"/>
        <v>3</v>
      </c>
      <c r="K94" s="57"/>
      <c r="L94" s="30"/>
      <c r="M94" s="30"/>
      <c r="N94" s="30"/>
    </row>
    <row r="95" spans="1:14" s="9" customFormat="1" ht="39.75" customHeight="1" x14ac:dyDescent="0.2">
      <c r="A95" s="8">
        <v>92</v>
      </c>
      <c r="B95" s="11" t="s">
        <v>111</v>
      </c>
      <c r="C95" s="11" t="s">
        <v>244</v>
      </c>
      <c r="D95" s="76" t="s">
        <v>184</v>
      </c>
      <c r="E95" s="8" t="s">
        <v>112</v>
      </c>
      <c r="F95" s="26">
        <v>12860</v>
      </c>
      <c r="G95" s="18">
        <v>13362.2</v>
      </c>
      <c r="H95" s="18">
        <v>13629.444000000001</v>
      </c>
      <c r="I95" s="4">
        <f t="shared" si="4"/>
        <v>13283.881333333333</v>
      </c>
      <c r="J95" s="4">
        <f t="shared" si="3"/>
        <v>3</v>
      </c>
      <c r="K95" s="57"/>
      <c r="L95" s="30"/>
      <c r="M95" s="30"/>
      <c r="N95" s="30"/>
    </row>
    <row r="96" spans="1:14" s="9" customFormat="1" ht="36.75" customHeight="1" x14ac:dyDescent="0.2">
      <c r="A96" s="8">
        <v>93</v>
      </c>
      <c r="B96" s="11" t="s">
        <v>113</v>
      </c>
      <c r="C96" s="11" t="s">
        <v>244</v>
      </c>
      <c r="D96" s="76" t="s">
        <v>185</v>
      </c>
      <c r="E96" s="8" t="s">
        <v>114</v>
      </c>
      <c r="F96" s="26">
        <v>13752</v>
      </c>
      <c r="G96" s="18">
        <v>13659.9</v>
      </c>
      <c r="H96" s="18">
        <v>13796.499</v>
      </c>
      <c r="I96" s="4">
        <f t="shared" si="4"/>
        <v>13736.133000000002</v>
      </c>
      <c r="J96" s="4">
        <f t="shared" si="3"/>
        <v>3</v>
      </c>
      <c r="K96" s="57"/>
      <c r="L96" s="30"/>
      <c r="M96" s="30"/>
      <c r="N96" s="30"/>
    </row>
    <row r="97" spans="1:14" s="9" customFormat="1" ht="45" customHeight="1" x14ac:dyDescent="0.2">
      <c r="A97" s="8">
        <v>94</v>
      </c>
      <c r="B97" s="11" t="s">
        <v>115</v>
      </c>
      <c r="C97" s="11" t="s">
        <v>244</v>
      </c>
      <c r="D97" s="76" t="s">
        <v>186</v>
      </c>
      <c r="E97" s="8" t="s">
        <v>114</v>
      </c>
      <c r="F97" s="26">
        <v>13165</v>
      </c>
      <c r="G97" s="18">
        <v>11947.5</v>
      </c>
      <c r="H97" s="18">
        <v>12186.45</v>
      </c>
      <c r="I97" s="4">
        <f t="shared" si="4"/>
        <v>12432.983333333332</v>
      </c>
      <c r="J97" s="4">
        <f t="shared" si="3"/>
        <v>3</v>
      </c>
      <c r="K97" s="57"/>
      <c r="L97" s="30"/>
      <c r="M97" s="30"/>
      <c r="N97" s="30"/>
    </row>
    <row r="98" spans="1:14" s="9" customFormat="1" ht="27" customHeight="1" x14ac:dyDescent="0.2">
      <c r="A98" s="8">
        <v>95</v>
      </c>
      <c r="B98" s="11" t="s">
        <v>116</v>
      </c>
      <c r="C98" s="11" t="s">
        <v>244</v>
      </c>
      <c r="D98" s="76" t="s">
        <v>187</v>
      </c>
      <c r="E98" s="8" t="s">
        <v>117</v>
      </c>
      <c r="F98" s="26">
        <v>1964</v>
      </c>
      <c r="G98" s="18">
        <v>1998</v>
      </c>
      <c r="H98" s="18">
        <v>2000</v>
      </c>
      <c r="I98" s="4">
        <f t="shared" si="4"/>
        <v>1987.3333333333333</v>
      </c>
      <c r="J98" s="4">
        <f t="shared" si="3"/>
        <v>3</v>
      </c>
      <c r="K98" s="57"/>
      <c r="L98" s="30"/>
      <c r="M98" s="30"/>
      <c r="N98" s="30"/>
    </row>
    <row r="99" spans="1:14" x14ac:dyDescent="0.25">
      <c r="K99" s="62"/>
      <c r="L99" s="30"/>
    </row>
  </sheetData>
  <autoFilter ref="A3:F98"/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M101"/>
  <sheetViews>
    <sheetView topLeftCell="D1" zoomScale="90" zoomScaleNormal="90" workbookViewId="0">
      <selection activeCell="L4" sqref="L4"/>
    </sheetView>
  </sheetViews>
  <sheetFormatPr baseColWidth="10" defaultRowHeight="12.75" x14ac:dyDescent="0.2"/>
  <cols>
    <col min="1" max="1" width="9.42578125" style="7" customWidth="1"/>
    <col min="2" max="2" width="29.140625" style="1" customWidth="1"/>
    <col min="3" max="3" width="88" style="1" customWidth="1"/>
    <col min="4" max="4" width="28.5703125" style="1" customWidth="1"/>
    <col min="5" max="5" width="22.42578125" style="1" customWidth="1"/>
    <col min="6" max="8" width="16" style="1" customWidth="1"/>
    <col min="9" max="16384" width="11.42578125" style="1"/>
  </cols>
  <sheetData>
    <row r="2" spans="1:13" ht="13.5" thickBot="1" x14ac:dyDescent="0.25"/>
    <row r="3" spans="1:13" s="3" customFormat="1" ht="49.5" customHeight="1" thickBot="1" x14ac:dyDescent="0.3">
      <c r="A3" s="2" t="s">
        <v>0</v>
      </c>
      <c r="B3" s="2" t="s">
        <v>1</v>
      </c>
      <c r="C3" s="2" t="s">
        <v>2</v>
      </c>
      <c r="D3" s="2" t="s">
        <v>3</v>
      </c>
      <c r="E3" s="17"/>
      <c r="F3" s="20"/>
      <c r="G3" s="22"/>
      <c r="H3" s="22" t="s">
        <v>191</v>
      </c>
      <c r="J3" s="15" t="s">
        <v>188</v>
      </c>
      <c r="K3" s="15" t="s">
        <v>189</v>
      </c>
      <c r="L3" s="15"/>
      <c r="M3" s="15" t="s">
        <v>190</v>
      </c>
    </row>
    <row r="4" spans="1:13" s="9" customFormat="1" ht="32.25" customHeight="1" thickBot="1" x14ac:dyDescent="0.3">
      <c r="A4" s="8">
        <v>1</v>
      </c>
      <c r="B4" s="11" t="s">
        <v>4</v>
      </c>
      <c r="C4" s="12" t="s">
        <v>118</v>
      </c>
      <c r="D4" s="8" t="s">
        <v>5</v>
      </c>
      <c r="E4" s="4"/>
      <c r="F4" s="21"/>
      <c r="G4" s="4"/>
      <c r="H4" s="4" t="e">
        <f>AVERAGE(E4:G4)</f>
        <v>#DIV/0!</v>
      </c>
      <c r="J4" s="18">
        <v>15133</v>
      </c>
      <c r="K4" s="16">
        <v>0.13120000000000001</v>
      </c>
      <c r="L4" s="18">
        <f>+J4*K4</f>
        <v>1985.4496000000001</v>
      </c>
      <c r="M4" s="19">
        <f>+J4+L4</f>
        <v>17118.4496</v>
      </c>
    </row>
    <row r="5" spans="1:13" s="9" customFormat="1" ht="27" customHeight="1" thickBot="1" x14ac:dyDescent="0.3">
      <c r="A5" s="8">
        <v>2</v>
      </c>
      <c r="B5" s="11" t="s">
        <v>6</v>
      </c>
      <c r="C5" s="13" t="s">
        <v>119</v>
      </c>
      <c r="D5" s="8" t="s">
        <v>5</v>
      </c>
      <c r="E5" s="4"/>
      <c r="F5" s="21"/>
      <c r="G5" s="4"/>
      <c r="H5" s="4" t="e">
        <f t="shared" ref="H5:H68" si="0">AVERAGE(E5:G5)</f>
        <v>#DIV/0!</v>
      </c>
      <c r="J5" s="18">
        <v>31567</v>
      </c>
      <c r="K5" s="16">
        <v>0.13120000000000001</v>
      </c>
      <c r="L5" s="18">
        <f t="shared" ref="L5:L68" si="1">+J5*K5</f>
        <v>4141.5904</v>
      </c>
      <c r="M5" s="19">
        <f t="shared" ref="M5:M68" si="2">+J5+L5</f>
        <v>35708.590400000001</v>
      </c>
    </row>
    <row r="6" spans="1:13" s="9" customFormat="1" ht="27" customHeight="1" thickBot="1" x14ac:dyDescent="0.3">
      <c r="A6" s="8">
        <v>3</v>
      </c>
      <c r="B6" s="11" t="s">
        <v>7</v>
      </c>
      <c r="C6" s="13" t="s">
        <v>120</v>
      </c>
      <c r="D6" s="8" t="s">
        <v>5</v>
      </c>
      <c r="E6" s="4"/>
      <c r="F6" s="21"/>
      <c r="G6" s="4"/>
      <c r="H6" s="4" t="e">
        <f t="shared" si="0"/>
        <v>#DIV/0!</v>
      </c>
      <c r="J6" s="18">
        <v>31900</v>
      </c>
      <c r="K6" s="16">
        <v>0.13120000000000001</v>
      </c>
      <c r="L6" s="18">
        <f t="shared" si="1"/>
        <v>4185.2800000000007</v>
      </c>
      <c r="M6" s="19">
        <f t="shared" si="2"/>
        <v>36085.279999999999</v>
      </c>
    </row>
    <row r="7" spans="1:13" s="9" customFormat="1" ht="27" customHeight="1" thickBot="1" x14ac:dyDescent="0.3">
      <c r="A7" s="8">
        <v>4</v>
      </c>
      <c r="B7" s="11" t="s">
        <v>8</v>
      </c>
      <c r="C7" s="13" t="s">
        <v>121</v>
      </c>
      <c r="D7" s="8" t="s">
        <v>5</v>
      </c>
      <c r="E7" s="4"/>
      <c r="F7" s="21"/>
      <c r="G7" s="4"/>
      <c r="H7" s="4" t="e">
        <f t="shared" si="0"/>
        <v>#DIV/0!</v>
      </c>
      <c r="J7" s="18">
        <v>31500</v>
      </c>
      <c r="K7" s="16">
        <v>0.13120000000000001</v>
      </c>
      <c r="L7" s="18">
        <f t="shared" si="1"/>
        <v>4132.8</v>
      </c>
      <c r="M7" s="19">
        <f t="shared" si="2"/>
        <v>35632.800000000003</v>
      </c>
    </row>
    <row r="8" spans="1:13" s="9" customFormat="1" ht="36" customHeight="1" thickBot="1" x14ac:dyDescent="0.3">
      <c r="A8" s="8">
        <v>5</v>
      </c>
      <c r="B8" s="11" t="s">
        <v>9</v>
      </c>
      <c r="C8" s="13" t="s">
        <v>122</v>
      </c>
      <c r="D8" s="8" t="s">
        <v>10</v>
      </c>
      <c r="E8" s="4"/>
      <c r="F8" s="21"/>
      <c r="G8" s="4"/>
      <c r="H8" s="4" t="e">
        <f t="shared" si="0"/>
        <v>#DIV/0!</v>
      </c>
      <c r="J8" s="18">
        <v>17767</v>
      </c>
      <c r="K8" s="16">
        <v>0.13120000000000001</v>
      </c>
      <c r="L8" s="18">
        <f t="shared" si="1"/>
        <v>2331.0304000000001</v>
      </c>
      <c r="M8" s="19">
        <f t="shared" si="2"/>
        <v>20098.0304</v>
      </c>
    </row>
    <row r="9" spans="1:13" s="9" customFormat="1" ht="27" customHeight="1" thickBot="1" x14ac:dyDescent="0.3">
      <c r="A9" s="8">
        <v>6</v>
      </c>
      <c r="B9" s="11" t="s">
        <v>11</v>
      </c>
      <c r="C9" s="12" t="s">
        <v>123</v>
      </c>
      <c r="D9" s="8" t="s">
        <v>5</v>
      </c>
      <c r="E9" s="4"/>
      <c r="F9" s="21"/>
      <c r="G9" s="4"/>
      <c r="H9" s="4" t="e">
        <f t="shared" si="0"/>
        <v>#DIV/0!</v>
      </c>
      <c r="J9" s="18">
        <v>32633</v>
      </c>
      <c r="K9" s="16">
        <v>0.13120000000000001</v>
      </c>
      <c r="L9" s="18">
        <f t="shared" si="1"/>
        <v>4281.4495999999999</v>
      </c>
      <c r="M9" s="19">
        <f t="shared" si="2"/>
        <v>36914.4496</v>
      </c>
    </row>
    <row r="10" spans="1:13" s="9" customFormat="1" ht="27" customHeight="1" thickBot="1" x14ac:dyDescent="0.3">
      <c r="A10" s="8">
        <v>7</v>
      </c>
      <c r="B10" s="11" t="s">
        <v>12</v>
      </c>
      <c r="C10" s="13" t="s">
        <v>124</v>
      </c>
      <c r="D10" s="8" t="s">
        <v>5</v>
      </c>
      <c r="E10" s="4"/>
      <c r="F10" s="21"/>
      <c r="G10" s="4"/>
      <c r="H10" s="4" t="e">
        <f t="shared" si="0"/>
        <v>#DIV/0!</v>
      </c>
      <c r="J10" s="18">
        <v>25667</v>
      </c>
      <c r="K10" s="16">
        <v>0.13120000000000001</v>
      </c>
      <c r="L10" s="18">
        <f t="shared" si="1"/>
        <v>3367.5104000000001</v>
      </c>
      <c r="M10" s="19">
        <f t="shared" si="2"/>
        <v>29034.510399999999</v>
      </c>
    </row>
    <row r="11" spans="1:13" s="9" customFormat="1" ht="27" customHeight="1" thickBot="1" x14ac:dyDescent="0.3">
      <c r="A11" s="8">
        <v>8</v>
      </c>
      <c r="B11" s="11" t="s">
        <v>13</v>
      </c>
      <c r="C11" s="13" t="s">
        <v>125</v>
      </c>
      <c r="D11" s="8" t="s">
        <v>5</v>
      </c>
      <c r="E11" s="4"/>
      <c r="F11" s="21"/>
      <c r="G11" s="4"/>
      <c r="H11" s="4" t="e">
        <f t="shared" si="0"/>
        <v>#DIV/0!</v>
      </c>
      <c r="J11" s="18">
        <v>32000</v>
      </c>
      <c r="K11" s="16">
        <v>0.13120000000000001</v>
      </c>
      <c r="L11" s="18">
        <f t="shared" si="1"/>
        <v>4198.4000000000005</v>
      </c>
      <c r="M11" s="19">
        <f t="shared" si="2"/>
        <v>36198.400000000001</v>
      </c>
    </row>
    <row r="12" spans="1:13" s="9" customFormat="1" ht="27" customHeight="1" thickBot="1" x14ac:dyDescent="0.3">
      <c r="A12" s="8">
        <v>9</v>
      </c>
      <c r="B12" s="11" t="s">
        <v>14</v>
      </c>
      <c r="C12" s="13" t="s">
        <v>126</v>
      </c>
      <c r="D12" s="8" t="s">
        <v>5</v>
      </c>
      <c r="E12" s="4"/>
      <c r="F12" s="21"/>
      <c r="G12" s="4"/>
      <c r="H12" s="4" t="e">
        <f t="shared" si="0"/>
        <v>#DIV/0!</v>
      </c>
      <c r="J12" s="18">
        <v>28033</v>
      </c>
      <c r="K12" s="16">
        <v>0.13120000000000001</v>
      </c>
      <c r="L12" s="18">
        <f t="shared" si="1"/>
        <v>3677.9296000000004</v>
      </c>
      <c r="M12" s="19">
        <f t="shared" si="2"/>
        <v>31710.929599999999</v>
      </c>
    </row>
    <row r="13" spans="1:13" s="9" customFormat="1" ht="51" customHeight="1" thickBot="1" x14ac:dyDescent="0.3">
      <c r="A13" s="8">
        <v>10</v>
      </c>
      <c r="B13" s="11" t="s">
        <v>15</v>
      </c>
      <c r="C13" s="10" t="s">
        <v>152</v>
      </c>
      <c r="D13" s="8" t="s">
        <v>16</v>
      </c>
      <c r="E13" s="4"/>
      <c r="F13" s="21"/>
      <c r="G13" s="4"/>
      <c r="H13" s="4" t="e">
        <f t="shared" si="0"/>
        <v>#DIV/0!</v>
      </c>
      <c r="J13" s="18">
        <v>2133</v>
      </c>
      <c r="K13" s="16">
        <v>0.13120000000000001</v>
      </c>
      <c r="L13" s="18">
        <f t="shared" si="1"/>
        <v>279.84960000000001</v>
      </c>
      <c r="M13" s="19">
        <f t="shared" si="2"/>
        <v>2412.8496</v>
      </c>
    </row>
    <row r="14" spans="1:13" s="9" customFormat="1" ht="27" customHeight="1" thickBot="1" x14ac:dyDescent="0.3">
      <c r="A14" s="8">
        <v>11</v>
      </c>
      <c r="B14" s="11" t="s">
        <v>17</v>
      </c>
      <c r="C14" s="12" t="s">
        <v>127</v>
      </c>
      <c r="D14" s="8" t="s">
        <v>5</v>
      </c>
      <c r="E14" s="4"/>
      <c r="F14" s="21"/>
      <c r="G14" s="4"/>
      <c r="H14" s="4" t="e">
        <f t="shared" si="0"/>
        <v>#DIV/0!</v>
      </c>
      <c r="J14" s="18">
        <v>27667</v>
      </c>
      <c r="K14" s="16">
        <v>0.13120000000000001</v>
      </c>
      <c r="L14" s="18">
        <f t="shared" si="1"/>
        <v>3629.9104000000002</v>
      </c>
      <c r="M14" s="19">
        <f t="shared" si="2"/>
        <v>31296.910400000001</v>
      </c>
    </row>
    <row r="15" spans="1:13" s="9" customFormat="1" ht="27" customHeight="1" thickBot="1" x14ac:dyDescent="0.3">
      <c r="A15" s="8">
        <v>12</v>
      </c>
      <c r="B15" s="11" t="s">
        <v>18</v>
      </c>
      <c r="C15" s="13" t="s">
        <v>128</v>
      </c>
      <c r="D15" s="8" t="s">
        <v>5</v>
      </c>
      <c r="E15" s="4"/>
      <c r="F15" s="21"/>
      <c r="G15" s="4"/>
      <c r="H15" s="4" t="e">
        <f t="shared" si="0"/>
        <v>#DIV/0!</v>
      </c>
      <c r="J15" s="18">
        <v>30433</v>
      </c>
      <c r="K15" s="16">
        <v>0.13120000000000001</v>
      </c>
      <c r="L15" s="18">
        <f t="shared" si="1"/>
        <v>3992.8096000000005</v>
      </c>
      <c r="M15" s="19">
        <f t="shared" si="2"/>
        <v>34425.809600000001</v>
      </c>
    </row>
    <row r="16" spans="1:13" s="9" customFormat="1" ht="27" customHeight="1" thickBot="1" x14ac:dyDescent="0.3">
      <c r="A16" s="8">
        <v>13</v>
      </c>
      <c r="B16" s="11" t="s">
        <v>19</v>
      </c>
      <c r="C16" s="13" t="s">
        <v>129</v>
      </c>
      <c r="D16" s="8" t="s">
        <v>20</v>
      </c>
      <c r="E16" s="4"/>
      <c r="F16" s="21"/>
      <c r="G16" s="4"/>
      <c r="H16" s="4" t="e">
        <f t="shared" si="0"/>
        <v>#DIV/0!</v>
      </c>
      <c r="J16" s="18">
        <v>11400</v>
      </c>
      <c r="K16" s="16">
        <v>0.13120000000000001</v>
      </c>
      <c r="L16" s="18">
        <f t="shared" si="1"/>
        <v>1495.68</v>
      </c>
      <c r="M16" s="19">
        <f t="shared" si="2"/>
        <v>12895.68</v>
      </c>
    </row>
    <row r="17" spans="1:13" s="9" customFormat="1" ht="27" customHeight="1" thickBot="1" x14ac:dyDescent="0.3">
      <c r="A17" s="8">
        <v>14</v>
      </c>
      <c r="B17" s="11" t="s">
        <v>21</v>
      </c>
      <c r="C17" s="13" t="s">
        <v>130</v>
      </c>
      <c r="D17" s="8" t="s">
        <v>22</v>
      </c>
      <c r="E17" s="4"/>
      <c r="F17" s="21"/>
      <c r="G17" s="4"/>
      <c r="H17" s="4" t="e">
        <f t="shared" si="0"/>
        <v>#DIV/0!</v>
      </c>
      <c r="J17" s="18">
        <v>1633</v>
      </c>
      <c r="K17" s="16">
        <v>0.13120000000000001</v>
      </c>
      <c r="L17" s="18">
        <f t="shared" si="1"/>
        <v>214.24960000000002</v>
      </c>
      <c r="M17" s="19">
        <f t="shared" si="2"/>
        <v>1847.2496000000001</v>
      </c>
    </row>
    <row r="18" spans="1:13" s="9" customFormat="1" ht="27" customHeight="1" thickBot="1" x14ac:dyDescent="0.3">
      <c r="A18" s="8">
        <v>15</v>
      </c>
      <c r="B18" s="11" t="s">
        <v>23</v>
      </c>
      <c r="C18" s="12" t="s">
        <v>131</v>
      </c>
      <c r="D18" s="8" t="s">
        <v>5</v>
      </c>
      <c r="E18" s="4"/>
      <c r="F18" s="21"/>
      <c r="G18" s="4"/>
      <c r="H18" s="4" t="e">
        <f t="shared" si="0"/>
        <v>#DIV/0!</v>
      </c>
      <c r="J18" s="18">
        <v>23100</v>
      </c>
      <c r="K18" s="16">
        <v>0.13120000000000001</v>
      </c>
      <c r="L18" s="18">
        <f t="shared" si="1"/>
        <v>3030.7200000000003</v>
      </c>
      <c r="M18" s="19">
        <f t="shared" si="2"/>
        <v>26130.720000000001</v>
      </c>
    </row>
    <row r="19" spans="1:13" s="9" customFormat="1" ht="27" customHeight="1" thickBot="1" x14ac:dyDescent="0.3">
      <c r="A19" s="8">
        <v>16</v>
      </c>
      <c r="B19" s="11" t="s">
        <v>24</v>
      </c>
      <c r="C19" s="13" t="s">
        <v>132</v>
      </c>
      <c r="D19" s="8" t="s">
        <v>10</v>
      </c>
      <c r="E19" s="4"/>
      <c r="F19" s="21"/>
      <c r="G19" s="4"/>
      <c r="H19" s="4" t="e">
        <f t="shared" si="0"/>
        <v>#DIV/0!</v>
      </c>
      <c r="J19" s="18">
        <v>16500</v>
      </c>
      <c r="K19" s="16">
        <v>0.13120000000000001</v>
      </c>
      <c r="L19" s="18">
        <f t="shared" si="1"/>
        <v>2164.8000000000002</v>
      </c>
      <c r="M19" s="19">
        <f t="shared" si="2"/>
        <v>18664.8</v>
      </c>
    </row>
    <row r="20" spans="1:13" s="9" customFormat="1" ht="27" customHeight="1" thickBot="1" x14ac:dyDescent="0.3">
      <c r="A20" s="8">
        <v>17</v>
      </c>
      <c r="B20" s="11" t="s">
        <v>25</v>
      </c>
      <c r="C20" s="13" t="s">
        <v>133</v>
      </c>
      <c r="D20" s="8" t="s">
        <v>5</v>
      </c>
      <c r="E20" s="4"/>
      <c r="F20" s="21"/>
      <c r="G20" s="4"/>
      <c r="H20" s="4" t="e">
        <f t="shared" si="0"/>
        <v>#DIV/0!</v>
      </c>
      <c r="J20" s="18">
        <v>23067</v>
      </c>
      <c r="K20" s="16">
        <v>0.13120000000000001</v>
      </c>
      <c r="L20" s="18">
        <f t="shared" si="1"/>
        <v>3026.3904000000002</v>
      </c>
      <c r="M20" s="19">
        <f t="shared" si="2"/>
        <v>26093.3904</v>
      </c>
    </row>
    <row r="21" spans="1:13" s="9" customFormat="1" ht="27" customHeight="1" thickBot="1" x14ac:dyDescent="0.3">
      <c r="A21" s="8">
        <v>18</v>
      </c>
      <c r="B21" s="11" t="s">
        <v>26</v>
      </c>
      <c r="C21" s="13" t="s">
        <v>134</v>
      </c>
      <c r="D21" s="8" t="s">
        <v>5</v>
      </c>
      <c r="E21" s="4"/>
      <c r="F21" s="21"/>
      <c r="G21" s="4"/>
      <c r="H21" s="4" t="e">
        <f t="shared" si="0"/>
        <v>#DIV/0!</v>
      </c>
      <c r="J21" s="18">
        <v>17667</v>
      </c>
      <c r="K21" s="16">
        <v>0.13120000000000001</v>
      </c>
      <c r="L21" s="18">
        <f t="shared" si="1"/>
        <v>2317.9104000000002</v>
      </c>
      <c r="M21" s="19">
        <f t="shared" si="2"/>
        <v>19984.910400000001</v>
      </c>
    </row>
    <row r="22" spans="1:13" s="9" customFormat="1" ht="27" customHeight="1" thickBot="1" x14ac:dyDescent="0.3">
      <c r="A22" s="8">
        <v>19</v>
      </c>
      <c r="B22" s="11" t="s">
        <v>27</v>
      </c>
      <c r="C22" s="13" t="s">
        <v>135</v>
      </c>
      <c r="D22" s="8" t="s">
        <v>5</v>
      </c>
      <c r="E22" s="4"/>
      <c r="F22" s="21"/>
      <c r="G22" s="4"/>
      <c r="H22" s="4" t="e">
        <f t="shared" si="0"/>
        <v>#DIV/0!</v>
      </c>
      <c r="J22" s="18">
        <v>23433</v>
      </c>
      <c r="K22" s="16">
        <v>0.13120000000000001</v>
      </c>
      <c r="L22" s="18">
        <f t="shared" si="1"/>
        <v>3074.4096000000004</v>
      </c>
      <c r="M22" s="19">
        <f t="shared" si="2"/>
        <v>26507.409599999999</v>
      </c>
    </row>
    <row r="23" spans="1:13" s="9" customFormat="1" ht="27" customHeight="1" thickBot="1" x14ac:dyDescent="0.3">
      <c r="A23" s="8">
        <v>20</v>
      </c>
      <c r="B23" s="11" t="s">
        <v>28</v>
      </c>
      <c r="C23" s="13" t="s">
        <v>136</v>
      </c>
      <c r="D23" s="8" t="s">
        <v>5</v>
      </c>
      <c r="E23" s="4"/>
      <c r="F23" s="21"/>
      <c r="G23" s="4"/>
      <c r="H23" s="4" t="e">
        <f t="shared" si="0"/>
        <v>#DIV/0!</v>
      </c>
      <c r="J23" s="18">
        <v>18500</v>
      </c>
      <c r="K23" s="16">
        <v>0.13120000000000001</v>
      </c>
      <c r="L23" s="18">
        <f t="shared" si="1"/>
        <v>2427.2000000000003</v>
      </c>
      <c r="M23" s="19">
        <f t="shared" si="2"/>
        <v>20927.2</v>
      </c>
    </row>
    <row r="24" spans="1:13" s="9" customFormat="1" ht="27" customHeight="1" thickBot="1" x14ac:dyDescent="0.3">
      <c r="A24" s="8">
        <v>21</v>
      </c>
      <c r="B24" s="11" t="s">
        <v>29</v>
      </c>
      <c r="C24" s="13" t="s">
        <v>137</v>
      </c>
      <c r="D24" s="8" t="s">
        <v>5</v>
      </c>
      <c r="E24" s="4"/>
      <c r="F24" s="21"/>
      <c r="G24" s="4"/>
      <c r="H24" s="4" t="e">
        <f t="shared" si="0"/>
        <v>#DIV/0!</v>
      </c>
      <c r="J24" s="18">
        <v>15467</v>
      </c>
      <c r="K24" s="16">
        <v>0.13120000000000001</v>
      </c>
      <c r="L24" s="18">
        <f t="shared" si="1"/>
        <v>2029.2704000000001</v>
      </c>
      <c r="M24" s="19">
        <f t="shared" si="2"/>
        <v>17496.270400000001</v>
      </c>
    </row>
    <row r="25" spans="1:13" s="9" customFormat="1" ht="27" customHeight="1" thickBot="1" x14ac:dyDescent="0.3">
      <c r="A25" s="8">
        <v>22</v>
      </c>
      <c r="B25" s="11" t="s">
        <v>30</v>
      </c>
      <c r="C25" s="13" t="s">
        <v>138</v>
      </c>
      <c r="D25" s="8" t="s">
        <v>31</v>
      </c>
      <c r="E25" s="4"/>
      <c r="F25" s="21"/>
      <c r="G25" s="4"/>
      <c r="H25" s="4" t="e">
        <f t="shared" si="0"/>
        <v>#DIV/0!</v>
      </c>
      <c r="J25" s="18">
        <v>722</v>
      </c>
      <c r="K25" s="16">
        <v>0.13120000000000001</v>
      </c>
      <c r="L25" s="18">
        <f t="shared" si="1"/>
        <v>94.726400000000012</v>
      </c>
      <c r="M25" s="19">
        <f t="shared" si="2"/>
        <v>816.72640000000001</v>
      </c>
    </row>
    <row r="26" spans="1:13" s="9" customFormat="1" ht="30" customHeight="1" thickBot="1" x14ac:dyDescent="0.3">
      <c r="A26" s="8">
        <v>23</v>
      </c>
      <c r="B26" s="11" t="s">
        <v>32</v>
      </c>
      <c r="C26" s="13" t="s">
        <v>139</v>
      </c>
      <c r="D26" s="8" t="s">
        <v>5</v>
      </c>
      <c r="E26" s="4"/>
      <c r="F26" s="21"/>
      <c r="G26" s="4"/>
      <c r="H26" s="4" t="e">
        <f t="shared" si="0"/>
        <v>#DIV/0!</v>
      </c>
      <c r="J26" s="18">
        <v>33367</v>
      </c>
      <c r="K26" s="16">
        <v>0.13120000000000001</v>
      </c>
      <c r="L26" s="18">
        <f t="shared" si="1"/>
        <v>4377.7504000000008</v>
      </c>
      <c r="M26" s="19">
        <f t="shared" si="2"/>
        <v>37744.750400000004</v>
      </c>
    </row>
    <row r="27" spans="1:13" s="9" customFormat="1" ht="27" customHeight="1" thickBot="1" x14ac:dyDescent="0.3">
      <c r="A27" s="8">
        <v>24</v>
      </c>
      <c r="B27" s="11" t="s">
        <v>33</v>
      </c>
      <c r="C27" s="13" t="s">
        <v>140</v>
      </c>
      <c r="D27" s="8" t="s">
        <v>5</v>
      </c>
      <c r="E27" s="4"/>
      <c r="F27" s="21"/>
      <c r="G27" s="4"/>
      <c r="H27" s="4" t="e">
        <f t="shared" si="0"/>
        <v>#DIV/0!</v>
      </c>
      <c r="J27" s="18">
        <v>36733</v>
      </c>
      <c r="K27" s="16">
        <v>0.13120000000000001</v>
      </c>
      <c r="L27" s="18">
        <f t="shared" si="1"/>
        <v>4819.3696</v>
      </c>
      <c r="M27" s="19">
        <f t="shared" si="2"/>
        <v>41552.369599999998</v>
      </c>
    </row>
    <row r="28" spans="1:13" s="9" customFormat="1" ht="27" customHeight="1" thickBot="1" x14ac:dyDescent="0.3">
      <c r="A28" s="8">
        <v>25</v>
      </c>
      <c r="B28" s="11" t="s">
        <v>34</v>
      </c>
      <c r="C28" s="12" t="s">
        <v>141</v>
      </c>
      <c r="D28" s="8" t="s">
        <v>5</v>
      </c>
      <c r="E28" s="4"/>
      <c r="F28" s="21"/>
      <c r="G28" s="4"/>
      <c r="H28" s="4" t="e">
        <f t="shared" si="0"/>
        <v>#DIV/0!</v>
      </c>
      <c r="J28" s="18">
        <v>6133</v>
      </c>
      <c r="K28" s="16">
        <v>0.13120000000000001</v>
      </c>
      <c r="L28" s="18">
        <f t="shared" si="1"/>
        <v>804.64960000000008</v>
      </c>
      <c r="M28" s="19">
        <f t="shared" si="2"/>
        <v>6937.6495999999997</v>
      </c>
    </row>
    <row r="29" spans="1:13" s="9" customFormat="1" ht="27" customHeight="1" thickBot="1" x14ac:dyDescent="0.3">
      <c r="A29" s="8">
        <v>26</v>
      </c>
      <c r="B29" s="11" t="s">
        <v>35</v>
      </c>
      <c r="C29" s="13" t="s">
        <v>142</v>
      </c>
      <c r="D29" s="8" t="s">
        <v>5</v>
      </c>
      <c r="E29" s="4"/>
      <c r="F29" s="21"/>
      <c r="G29" s="4"/>
      <c r="H29" s="4" t="e">
        <f t="shared" si="0"/>
        <v>#DIV/0!</v>
      </c>
      <c r="J29" s="18">
        <v>29233</v>
      </c>
      <c r="K29" s="16">
        <v>0.13120000000000001</v>
      </c>
      <c r="L29" s="18">
        <f t="shared" si="1"/>
        <v>3835.3696000000004</v>
      </c>
      <c r="M29" s="19">
        <f t="shared" si="2"/>
        <v>33068.369599999998</v>
      </c>
    </row>
    <row r="30" spans="1:13" s="9" customFormat="1" ht="27" customHeight="1" thickBot="1" x14ac:dyDescent="0.3">
      <c r="A30" s="8">
        <v>27</v>
      </c>
      <c r="B30" s="11" t="s">
        <v>36</v>
      </c>
      <c r="C30" s="13" t="s">
        <v>143</v>
      </c>
      <c r="D30" s="8" t="s">
        <v>5</v>
      </c>
      <c r="E30" s="4"/>
      <c r="F30" s="21"/>
      <c r="G30" s="4"/>
      <c r="H30" s="4" t="e">
        <f t="shared" si="0"/>
        <v>#DIV/0!</v>
      </c>
      <c r="J30" s="18">
        <v>16767</v>
      </c>
      <c r="K30" s="16">
        <v>0.13120000000000001</v>
      </c>
      <c r="L30" s="18">
        <f t="shared" si="1"/>
        <v>2199.8304000000003</v>
      </c>
      <c r="M30" s="19">
        <f t="shared" si="2"/>
        <v>18966.830399999999</v>
      </c>
    </row>
    <row r="31" spans="1:13" s="9" customFormat="1" ht="27" customHeight="1" thickBot="1" x14ac:dyDescent="0.3">
      <c r="A31" s="8">
        <v>28</v>
      </c>
      <c r="B31" s="11" t="s">
        <v>37</v>
      </c>
      <c r="C31" s="13" t="s">
        <v>144</v>
      </c>
      <c r="D31" s="8" t="s">
        <v>5</v>
      </c>
      <c r="E31" s="4"/>
      <c r="F31" s="21"/>
      <c r="G31" s="4"/>
      <c r="H31" s="4" t="e">
        <f t="shared" si="0"/>
        <v>#DIV/0!</v>
      </c>
      <c r="J31" s="18">
        <v>9400</v>
      </c>
      <c r="K31" s="16">
        <v>0.13120000000000001</v>
      </c>
      <c r="L31" s="18">
        <f t="shared" si="1"/>
        <v>1233.2800000000002</v>
      </c>
      <c r="M31" s="19">
        <f t="shared" si="2"/>
        <v>10633.28</v>
      </c>
    </row>
    <row r="32" spans="1:13" s="9" customFormat="1" ht="30.75" thickBot="1" x14ac:dyDescent="0.3">
      <c r="A32" s="8">
        <v>29</v>
      </c>
      <c r="B32" s="11" t="s">
        <v>38</v>
      </c>
      <c r="C32" s="13" t="s">
        <v>145</v>
      </c>
      <c r="D32" s="8" t="s">
        <v>5</v>
      </c>
      <c r="E32" s="4"/>
      <c r="F32" s="21"/>
      <c r="G32" s="4"/>
      <c r="H32" s="4" t="e">
        <f t="shared" si="0"/>
        <v>#DIV/0!</v>
      </c>
      <c r="J32" s="18">
        <v>17133</v>
      </c>
      <c r="K32" s="16">
        <v>0.13120000000000001</v>
      </c>
      <c r="L32" s="18">
        <f t="shared" si="1"/>
        <v>2247.8496</v>
      </c>
      <c r="M32" s="19">
        <f t="shared" si="2"/>
        <v>19380.849600000001</v>
      </c>
    </row>
    <row r="33" spans="1:13" s="9" customFormat="1" ht="27" customHeight="1" thickBot="1" x14ac:dyDescent="0.3">
      <c r="A33" s="8">
        <v>30</v>
      </c>
      <c r="B33" s="11" t="s">
        <v>39</v>
      </c>
      <c r="C33" s="13" t="s">
        <v>146</v>
      </c>
      <c r="D33" s="8" t="s">
        <v>5</v>
      </c>
      <c r="E33" s="4"/>
      <c r="F33" s="21"/>
      <c r="G33" s="4"/>
      <c r="H33" s="4" t="e">
        <f t="shared" si="0"/>
        <v>#DIV/0!</v>
      </c>
      <c r="J33" s="18">
        <v>22300</v>
      </c>
      <c r="K33" s="16">
        <v>0.13120000000000001</v>
      </c>
      <c r="L33" s="18">
        <f t="shared" si="1"/>
        <v>2925.76</v>
      </c>
      <c r="M33" s="19">
        <f t="shared" si="2"/>
        <v>25225.760000000002</v>
      </c>
    </row>
    <row r="34" spans="1:13" s="9" customFormat="1" ht="27" customHeight="1" thickBot="1" x14ac:dyDescent="0.3">
      <c r="A34" s="8">
        <v>31</v>
      </c>
      <c r="B34" s="11" t="s">
        <v>40</v>
      </c>
      <c r="C34" s="13" t="s">
        <v>147</v>
      </c>
      <c r="D34" s="8" t="s">
        <v>5</v>
      </c>
      <c r="E34" s="4"/>
      <c r="F34" s="21"/>
      <c r="G34" s="4"/>
      <c r="H34" s="4" t="e">
        <f t="shared" si="0"/>
        <v>#DIV/0!</v>
      </c>
      <c r="J34" s="18">
        <v>10967</v>
      </c>
      <c r="K34" s="16">
        <v>0.13120000000000001</v>
      </c>
      <c r="L34" s="18">
        <f t="shared" si="1"/>
        <v>1438.8704</v>
      </c>
      <c r="M34" s="19">
        <f t="shared" si="2"/>
        <v>12405.8704</v>
      </c>
    </row>
    <row r="35" spans="1:13" s="9" customFormat="1" ht="27" customHeight="1" thickBot="1" x14ac:dyDescent="0.3">
      <c r="A35" s="8">
        <v>32</v>
      </c>
      <c r="B35" s="11" t="s">
        <v>41</v>
      </c>
      <c r="C35" s="13" t="s">
        <v>148</v>
      </c>
      <c r="D35" s="8" t="s">
        <v>5</v>
      </c>
      <c r="E35" s="4"/>
      <c r="F35" s="21"/>
      <c r="G35" s="4"/>
      <c r="H35" s="4" t="e">
        <f t="shared" si="0"/>
        <v>#DIV/0!</v>
      </c>
      <c r="J35" s="18">
        <v>13600</v>
      </c>
      <c r="K35" s="16">
        <v>0.13120000000000001</v>
      </c>
      <c r="L35" s="18">
        <f t="shared" si="1"/>
        <v>1784.3200000000002</v>
      </c>
      <c r="M35" s="19">
        <f t="shared" si="2"/>
        <v>15384.32</v>
      </c>
    </row>
    <row r="36" spans="1:13" s="9" customFormat="1" ht="27" customHeight="1" thickBot="1" x14ac:dyDescent="0.3">
      <c r="A36" s="8">
        <v>33</v>
      </c>
      <c r="B36" s="11" t="s">
        <v>42</v>
      </c>
      <c r="C36" s="13" t="s">
        <v>149</v>
      </c>
      <c r="D36" s="8" t="s">
        <v>5</v>
      </c>
      <c r="E36" s="4"/>
      <c r="F36" s="21"/>
      <c r="G36" s="4"/>
      <c r="H36" s="4" t="e">
        <f t="shared" si="0"/>
        <v>#DIV/0!</v>
      </c>
      <c r="J36" s="18">
        <v>32567</v>
      </c>
      <c r="K36" s="16">
        <v>0.13120000000000001</v>
      </c>
      <c r="L36" s="18">
        <f t="shared" si="1"/>
        <v>4272.7904000000008</v>
      </c>
      <c r="M36" s="19">
        <f t="shared" si="2"/>
        <v>36839.790399999998</v>
      </c>
    </row>
    <row r="37" spans="1:13" s="9" customFormat="1" ht="27" customHeight="1" thickBot="1" x14ac:dyDescent="0.3">
      <c r="A37" s="8">
        <v>34</v>
      </c>
      <c r="B37" s="11" t="s">
        <v>43</v>
      </c>
      <c r="C37" s="13" t="s">
        <v>150</v>
      </c>
      <c r="D37" s="8" t="s">
        <v>5</v>
      </c>
      <c r="E37" s="4"/>
      <c r="F37" s="21"/>
      <c r="G37" s="4"/>
      <c r="H37" s="4" t="e">
        <f t="shared" si="0"/>
        <v>#DIV/0!</v>
      </c>
      <c r="J37" s="18">
        <v>28000</v>
      </c>
      <c r="K37" s="16">
        <v>0.13120000000000001</v>
      </c>
      <c r="L37" s="18">
        <f t="shared" si="1"/>
        <v>3673.6000000000004</v>
      </c>
      <c r="M37" s="19">
        <f t="shared" si="2"/>
        <v>31673.599999999999</v>
      </c>
    </row>
    <row r="38" spans="1:13" s="9" customFormat="1" ht="27" customHeight="1" thickBot="1" x14ac:dyDescent="0.3">
      <c r="A38" s="8">
        <v>35</v>
      </c>
      <c r="B38" s="11" t="s">
        <v>44</v>
      </c>
      <c r="C38" s="13" t="s">
        <v>151</v>
      </c>
      <c r="D38" s="8" t="s">
        <v>5</v>
      </c>
      <c r="E38" s="4"/>
      <c r="F38" s="21"/>
      <c r="G38" s="4"/>
      <c r="H38" s="4" t="e">
        <f t="shared" si="0"/>
        <v>#DIV/0!</v>
      </c>
      <c r="J38" s="18">
        <v>13000</v>
      </c>
      <c r="K38" s="16">
        <v>0.13120000000000001</v>
      </c>
      <c r="L38" s="18">
        <f t="shared" si="1"/>
        <v>1705.6000000000001</v>
      </c>
      <c r="M38" s="19">
        <f t="shared" si="2"/>
        <v>14705.6</v>
      </c>
    </row>
    <row r="39" spans="1:13" s="9" customFormat="1" ht="27" customHeight="1" thickBot="1" x14ac:dyDescent="0.3">
      <c r="A39" s="8">
        <v>36</v>
      </c>
      <c r="B39" s="11" t="s">
        <v>45</v>
      </c>
      <c r="C39" s="12" t="s">
        <v>45</v>
      </c>
      <c r="D39" s="8" t="s">
        <v>5</v>
      </c>
      <c r="E39" s="4"/>
      <c r="F39" s="21"/>
      <c r="G39" s="4"/>
      <c r="H39" s="4" t="e">
        <f t="shared" si="0"/>
        <v>#DIV/0!</v>
      </c>
      <c r="J39" s="18">
        <v>9167</v>
      </c>
      <c r="K39" s="16">
        <v>0.13120000000000001</v>
      </c>
      <c r="L39" s="18">
        <f t="shared" si="1"/>
        <v>1202.7104000000002</v>
      </c>
      <c r="M39" s="19">
        <f t="shared" si="2"/>
        <v>10369.7104</v>
      </c>
    </row>
    <row r="40" spans="1:13" s="9" customFormat="1" ht="27" customHeight="1" thickBot="1" x14ac:dyDescent="0.3">
      <c r="A40" s="8">
        <v>37</v>
      </c>
      <c r="B40" s="11" t="s">
        <v>46</v>
      </c>
      <c r="C40" s="13" t="s">
        <v>46</v>
      </c>
      <c r="D40" s="8" t="s">
        <v>5</v>
      </c>
      <c r="E40" s="4"/>
      <c r="F40" s="21"/>
      <c r="G40" s="4"/>
      <c r="H40" s="4" t="e">
        <f t="shared" si="0"/>
        <v>#DIV/0!</v>
      </c>
      <c r="J40" s="18">
        <v>16067</v>
      </c>
      <c r="K40" s="16">
        <v>0.13120000000000001</v>
      </c>
      <c r="L40" s="18">
        <f t="shared" si="1"/>
        <v>2107.9904000000001</v>
      </c>
      <c r="M40" s="19">
        <f t="shared" si="2"/>
        <v>18174.990399999999</v>
      </c>
    </row>
    <row r="41" spans="1:13" s="9" customFormat="1" ht="27" customHeight="1" thickBot="1" x14ac:dyDescent="0.3">
      <c r="A41" s="8">
        <v>38</v>
      </c>
      <c r="B41" s="11" t="s">
        <v>47</v>
      </c>
      <c r="C41" s="13" t="s">
        <v>47</v>
      </c>
      <c r="D41" s="8" t="s">
        <v>5</v>
      </c>
      <c r="E41" s="4"/>
      <c r="F41" s="21"/>
      <c r="G41" s="4"/>
      <c r="H41" s="4" t="e">
        <f t="shared" si="0"/>
        <v>#DIV/0!</v>
      </c>
      <c r="J41" s="18">
        <v>7167</v>
      </c>
      <c r="K41" s="16">
        <v>0.13120000000000001</v>
      </c>
      <c r="L41" s="18">
        <f t="shared" si="1"/>
        <v>940.31040000000007</v>
      </c>
      <c r="M41" s="19">
        <f t="shared" si="2"/>
        <v>8107.3104000000003</v>
      </c>
    </row>
    <row r="42" spans="1:13" s="9" customFormat="1" ht="27" customHeight="1" thickBot="1" x14ac:dyDescent="0.3">
      <c r="A42" s="8">
        <v>39</v>
      </c>
      <c r="B42" s="11" t="s">
        <v>48</v>
      </c>
      <c r="C42" s="13" t="s">
        <v>48</v>
      </c>
      <c r="D42" s="8" t="s">
        <v>5</v>
      </c>
      <c r="E42" s="4"/>
      <c r="F42" s="21"/>
      <c r="G42" s="4"/>
      <c r="H42" s="4" t="e">
        <f t="shared" si="0"/>
        <v>#DIV/0!</v>
      </c>
      <c r="J42" s="18">
        <v>7733</v>
      </c>
      <c r="K42" s="16">
        <v>0.13120000000000001</v>
      </c>
      <c r="L42" s="18">
        <f t="shared" si="1"/>
        <v>1014.5696</v>
      </c>
      <c r="M42" s="19">
        <f t="shared" si="2"/>
        <v>8747.5696000000007</v>
      </c>
    </row>
    <row r="43" spans="1:13" s="9" customFormat="1" ht="27" customHeight="1" thickBot="1" x14ac:dyDescent="0.3">
      <c r="A43" s="8">
        <v>40</v>
      </c>
      <c r="B43" s="11" t="s">
        <v>49</v>
      </c>
      <c r="C43" s="13" t="s">
        <v>153</v>
      </c>
      <c r="D43" s="8" t="s">
        <v>5</v>
      </c>
      <c r="E43" s="4"/>
      <c r="F43" s="21"/>
      <c r="G43" s="4"/>
      <c r="H43" s="4" t="e">
        <f t="shared" si="0"/>
        <v>#DIV/0!</v>
      </c>
      <c r="J43" s="18">
        <v>9133</v>
      </c>
      <c r="K43" s="16">
        <v>0.13120000000000001</v>
      </c>
      <c r="L43" s="18">
        <f t="shared" si="1"/>
        <v>1198.2496000000001</v>
      </c>
      <c r="M43" s="19">
        <f t="shared" si="2"/>
        <v>10331.249599999999</v>
      </c>
    </row>
    <row r="44" spans="1:13" s="9" customFormat="1" ht="27" customHeight="1" thickBot="1" x14ac:dyDescent="0.3">
      <c r="A44" s="8">
        <v>41</v>
      </c>
      <c r="B44" s="11" t="s">
        <v>50</v>
      </c>
      <c r="C44" s="13" t="s">
        <v>154</v>
      </c>
      <c r="D44" s="8" t="s">
        <v>5</v>
      </c>
      <c r="E44" s="4"/>
      <c r="F44" s="21"/>
      <c r="G44" s="4"/>
      <c r="H44" s="4" t="e">
        <f t="shared" si="0"/>
        <v>#DIV/0!</v>
      </c>
      <c r="J44" s="18">
        <v>4700</v>
      </c>
      <c r="K44" s="16">
        <v>0.13120000000000001</v>
      </c>
      <c r="L44" s="18">
        <f t="shared" si="1"/>
        <v>616.6400000000001</v>
      </c>
      <c r="M44" s="19">
        <f t="shared" si="2"/>
        <v>5316.64</v>
      </c>
    </row>
    <row r="45" spans="1:13" s="9" customFormat="1" ht="27" customHeight="1" thickBot="1" x14ac:dyDescent="0.3">
      <c r="A45" s="8">
        <v>42</v>
      </c>
      <c r="B45" s="11" t="s">
        <v>51</v>
      </c>
      <c r="C45" s="13" t="s">
        <v>51</v>
      </c>
      <c r="D45" s="8" t="s">
        <v>5</v>
      </c>
      <c r="E45" s="4"/>
      <c r="F45" s="21"/>
      <c r="G45" s="4"/>
      <c r="H45" s="4" t="e">
        <f t="shared" si="0"/>
        <v>#DIV/0!</v>
      </c>
      <c r="J45" s="18">
        <v>5633</v>
      </c>
      <c r="K45" s="16">
        <v>0.13120000000000001</v>
      </c>
      <c r="L45" s="18">
        <f t="shared" si="1"/>
        <v>739.04960000000005</v>
      </c>
      <c r="M45" s="19">
        <f t="shared" si="2"/>
        <v>6372.0496000000003</v>
      </c>
    </row>
    <row r="46" spans="1:13" s="9" customFormat="1" ht="27" customHeight="1" thickBot="1" x14ac:dyDescent="0.3">
      <c r="A46" s="8">
        <v>43</v>
      </c>
      <c r="B46" s="11" t="s">
        <v>52</v>
      </c>
      <c r="C46" s="13" t="s">
        <v>155</v>
      </c>
      <c r="D46" s="8" t="s">
        <v>5</v>
      </c>
      <c r="E46" s="4"/>
      <c r="F46" s="21"/>
      <c r="G46" s="4"/>
      <c r="H46" s="4" t="e">
        <f t="shared" si="0"/>
        <v>#DIV/0!</v>
      </c>
      <c r="J46" s="18">
        <v>4967</v>
      </c>
      <c r="K46" s="16">
        <v>0.13120000000000001</v>
      </c>
      <c r="L46" s="18">
        <f t="shared" si="1"/>
        <v>651.67040000000009</v>
      </c>
      <c r="M46" s="19">
        <f t="shared" si="2"/>
        <v>5618.6704</v>
      </c>
    </row>
    <row r="47" spans="1:13" s="9" customFormat="1" ht="27" customHeight="1" thickBot="1" x14ac:dyDescent="0.3">
      <c r="A47" s="8">
        <v>44</v>
      </c>
      <c r="B47" s="11" t="s">
        <v>53</v>
      </c>
      <c r="C47" s="13" t="s">
        <v>53</v>
      </c>
      <c r="D47" s="8" t="s">
        <v>5</v>
      </c>
      <c r="E47" s="4"/>
      <c r="F47" s="21"/>
      <c r="G47" s="4"/>
      <c r="H47" s="4" t="e">
        <f t="shared" si="0"/>
        <v>#DIV/0!</v>
      </c>
      <c r="J47" s="18">
        <v>10600</v>
      </c>
      <c r="K47" s="16">
        <v>0.13120000000000001</v>
      </c>
      <c r="L47" s="18">
        <f t="shared" si="1"/>
        <v>1390.72</v>
      </c>
      <c r="M47" s="19">
        <f t="shared" si="2"/>
        <v>11990.72</v>
      </c>
    </row>
    <row r="48" spans="1:13" s="9" customFormat="1" ht="27" customHeight="1" thickBot="1" x14ac:dyDescent="0.3">
      <c r="A48" s="8">
        <v>45</v>
      </c>
      <c r="B48" s="11" t="s">
        <v>54</v>
      </c>
      <c r="C48" s="12" t="s">
        <v>156</v>
      </c>
      <c r="D48" s="8" t="s">
        <v>5</v>
      </c>
      <c r="E48" s="4"/>
      <c r="F48" s="21"/>
      <c r="G48" s="4"/>
      <c r="H48" s="4" t="e">
        <f t="shared" si="0"/>
        <v>#DIV/0!</v>
      </c>
      <c r="J48" s="18">
        <v>5667</v>
      </c>
      <c r="K48" s="16">
        <v>0.13120000000000001</v>
      </c>
      <c r="L48" s="18">
        <f t="shared" si="1"/>
        <v>743.51040000000012</v>
      </c>
      <c r="M48" s="19">
        <f t="shared" si="2"/>
        <v>6410.5104000000001</v>
      </c>
    </row>
    <row r="49" spans="1:13" s="9" customFormat="1" ht="27" customHeight="1" thickBot="1" x14ac:dyDescent="0.3">
      <c r="A49" s="8">
        <v>46</v>
      </c>
      <c r="B49" s="11" t="s">
        <v>55</v>
      </c>
      <c r="C49" s="13" t="s">
        <v>55</v>
      </c>
      <c r="D49" s="8" t="s">
        <v>5</v>
      </c>
      <c r="E49" s="4"/>
      <c r="F49" s="21"/>
      <c r="G49" s="4"/>
      <c r="H49" s="4" t="e">
        <f t="shared" si="0"/>
        <v>#DIV/0!</v>
      </c>
      <c r="J49" s="18">
        <v>6867</v>
      </c>
      <c r="K49" s="16">
        <v>0.13120000000000001</v>
      </c>
      <c r="L49" s="18">
        <f t="shared" si="1"/>
        <v>900.95040000000006</v>
      </c>
      <c r="M49" s="19">
        <f t="shared" si="2"/>
        <v>7767.9503999999997</v>
      </c>
    </row>
    <row r="50" spans="1:13" s="9" customFormat="1" ht="27" customHeight="1" thickBot="1" x14ac:dyDescent="0.3">
      <c r="A50" s="8">
        <v>47</v>
      </c>
      <c r="B50" s="11" t="s">
        <v>56</v>
      </c>
      <c r="C50" s="13" t="s">
        <v>56</v>
      </c>
      <c r="D50" s="8" t="s">
        <v>5</v>
      </c>
      <c r="E50" s="4"/>
      <c r="F50" s="21"/>
      <c r="G50" s="4"/>
      <c r="H50" s="4" t="e">
        <f t="shared" si="0"/>
        <v>#DIV/0!</v>
      </c>
      <c r="J50" s="18">
        <v>8867</v>
      </c>
      <c r="K50" s="16">
        <v>0.13120000000000001</v>
      </c>
      <c r="L50" s="18">
        <f t="shared" si="1"/>
        <v>1163.3504</v>
      </c>
      <c r="M50" s="19">
        <f t="shared" si="2"/>
        <v>10030.350399999999</v>
      </c>
    </row>
    <row r="51" spans="1:13" s="9" customFormat="1" ht="27" customHeight="1" thickBot="1" x14ac:dyDescent="0.3">
      <c r="A51" s="8">
        <v>48</v>
      </c>
      <c r="B51" s="11" t="s">
        <v>57</v>
      </c>
      <c r="C51" s="13" t="s">
        <v>157</v>
      </c>
      <c r="D51" s="8" t="s">
        <v>5</v>
      </c>
      <c r="E51" s="4"/>
      <c r="F51" s="21"/>
      <c r="G51" s="4"/>
      <c r="H51" s="4" t="e">
        <f t="shared" si="0"/>
        <v>#DIV/0!</v>
      </c>
      <c r="J51" s="18">
        <v>8300</v>
      </c>
      <c r="K51" s="16">
        <v>0.13120000000000001</v>
      </c>
      <c r="L51" s="18">
        <f t="shared" si="1"/>
        <v>1088.96</v>
      </c>
      <c r="M51" s="19">
        <f t="shared" si="2"/>
        <v>9388.9599999999991</v>
      </c>
    </row>
    <row r="52" spans="1:13" s="9" customFormat="1" ht="27" customHeight="1" thickBot="1" x14ac:dyDescent="0.3">
      <c r="A52" s="8">
        <v>49</v>
      </c>
      <c r="B52" s="11" t="s">
        <v>58</v>
      </c>
      <c r="C52" s="13" t="s">
        <v>58</v>
      </c>
      <c r="D52" s="8" t="s">
        <v>5</v>
      </c>
      <c r="E52" s="4"/>
      <c r="F52" s="21"/>
      <c r="G52" s="4"/>
      <c r="H52" s="4" t="e">
        <f t="shared" si="0"/>
        <v>#DIV/0!</v>
      </c>
      <c r="J52" s="18">
        <v>5867</v>
      </c>
      <c r="K52" s="16">
        <v>0.13120000000000001</v>
      </c>
      <c r="L52" s="18">
        <f t="shared" si="1"/>
        <v>769.75040000000001</v>
      </c>
      <c r="M52" s="19">
        <f t="shared" si="2"/>
        <v>6636.7503999999999</v>
      </c>
    </row>
    <row r="53" spans="1:13" s="9" customFormat="1" ht="27" customHeight="1" thickBot="1" x14ac:dyDescent="0.3">
      <c r="A53" s="8">
        <v>50</v>
      </c>
      <c r="B53" s="11" t="s">
        <v>59</v>
      </c>
      <c r="C53" s="13" t="s">
        <v>59</v>
      </c>
      <c r="D53" s="8" t="s">
        <v>5</v>
      </c>
      <c r="E53" s="4"/>
      <c r="F53" s="21"/>
      <c r="G53" s="4"/>
      <c r="H53" s="4" t="e">
        <f t="shared" si="0"/>
        <v>#DIV/0!</v>
      </c>
      <c r="J53" s="18">
        <v>4400</v>
      </c>
      <c r="K53" s="16">
        <v>0.13120000000000001</v>
      </c>
      <c r="L53" s="18">
        <f t="shared" si="1"/>
        <v>577.28000000000009</v>
      </c>
      <c r="M53" s="19">
        <f t="shared" si="2"/>
        <v>4977.28</v>
      </c>
    </row>
    <row r="54" spans="1:13" s="9" customFormat="1" ht="27" customHeight="1" thickBot="1" x14ac:dyDescent="0.3">
      <c r="A54" s="8">
        <v>51</v>
      </c>
      <c r="B54" s="11" t="s">
        <v>60</v>
      </c>
      <c r="C54" s="13" t="s">
        <v>158</v>
      </c>
      <c r="D54" s="8" t="s">
        <v>5</v>
      </c>
      <c r="E54" s="4"/>
      <c r="F54" s="21"/>
      <c r="G54" s="4"/>
      <c r="H54" s="4" t="e">
        <f t="shared" si="0"/>
        <v>#DIV/0!</v>
      </c>
      <c r="J54" s="18">
        <v>4167</v>
      </c>
      <c r="K54" s="16">
        <v>0.13120000000000001</v>
      </c>
      <c r="L54" s="18">
        <f t="shared" si="1"/>
        <v>546.71040000000005</v>
      </c>
      <c r="M54" s="19">
        <f t="shared" si="2"/>
        <v>4713.7103999999999</v>
      </c>
    </row>
    <row r="55" spans="1:13" s="9" customFormat="1" ht="27" customHeight="1" thickBot="1" x14ac:dyDescent="0.3">
      <c r="A55" s="8">
        <v>52</v>
      </c>
      <c r="B55" s="11" t="s">
        <v>61</v>
      </c>
      <c r="C55" s="13" t="s">
        <v>61</v>
      </c>
      <c r="D55" s="8" t="s">
        <v>5</v>
      </c>
      <c r="E55" s="4"/>
      <c r="F55" s="21"/>
      <c r="G55" s="4"/>
      <c r="H55" s="4" t="e">
        <f t="shared" si="0"/>
        <v>#DIV/0!</v>
      </c>
      <c r="J55" s="18">
        <v>5033</v>
      </c>
      <c r="K55" s="16">
        <v>0.13120000000000001</v>
      </c>
      <c r="L55" s="18">
        <f t="shared" si="1"/>
        <v>660.32960000000003</v>
      </c>
      <c r="M55" s="19">
        <f t="shared" si="2"/>
        <v>5693.3296</v>
      </c>
    </row>
    <row r="56" spans="1:13" s="9" customFormat="1" ht="27" customHeight="1" thickBot="1" x14ac:dyDescent="0.3">
      <c r="A56" s="8">
        <v>53</v>
      </c>
      <c r="B56" s="11" t="s">
        <v>62</v>
      </c>
      <c r="C56" s="13" t="s">
        <v>62</v>
      </c>
      <c r="D56" s="8" t="s">
        <v>5</v>
      </c>
      <c r="E56" s="4"/>
      <c r="F56" s="21"/>
      <c r="G56" s="4"/>
      <c r="H56" s="4" t="e">
        <f t="shared" si="0"/>
        <v>#DIV/0!</v>
      </c>
      <c r="J56" s="18">
        <v>7333</v>
      </c>
      <c r="K56" s="16">
        <v>0.13120000000000001</v>
      </c>
      <c r="L56" s="18">
        <f t="shared" si="1"/>
        <v>962.08960000000013</v>
      </c>
      <c r="M56" s="19">
        <f t="shared" si="2"/>
        <v>8295.0895999999993</v>
      </c>
    </row>
    <row r="57" spans="1:13" s="9" customFormat="1" ht="27" customHeight="1" thickBot="1" x14ac:dyDescent="0.3">
      <c r="A57" s="8">
        <v>54</v>
      </c>
      <c r="B57" s="11" t="s">
        <v>63</v>
      </c>
      <c r="C57" s="13" t="s">
        <v>159</v>
      </c>
      <c r="D57" s="8" t="s">
        <v>5</v>
      </c>
      <c r="E57" s="4"/>
      <c r="F57" s="21"/>
      <c r="G57" s="4"/>
      <c r="H57" s="4" t="e">
        <f t="shared" si="0"/>
        <v>#DIV/0!</v>
      </c>
      <c r="J57" s="18">
        <v>6600</v>
      </c>
      <c r="K57" s="16">
        <v>0.13120000000000001</v>
      </c>
      <c r="L57" s="18">
        <f t="shared" si="1"/>
        <v>865.92000000000007</v>
      </c>
      <c r="M57" s="19">
        <f t="shared" si="2"/>
        <v>7465.92</v>
      </c>
    </row>
    <row r="58" spans="1:13" s="9" customFormat="1" ht="27" customHeight="1" thickBot="1" x14ac:dyDescent="0.3">
      <c r="A58" s="8">
        <v>55</v>
      </c>
      <c r="B58" s="11" t="s">
        <v>64</v>
      </c>
      <c r="C58" s="13" t="s">
        <v>160</v>
      </c>
      <c r="D58" s="8" t="s">
        <v>5</v>
      </c>
      <c r="E58" s="4"/>
      <c r="F58" s="21"/>
      <c r="G58" s="4"/>
      <c r="H58" s="4" t="e">
        <f t="shared" si="0"/>
        <v>#DIV/0!</v>
      </c>
      <c r="J58" s="18">
        <v>6267</v>
      </c>
      <c r="K58" s="16">
        <v>0.13120000000000001</v>
      </c>
      <c r="L58" s="18">
        <f t="shared" si="1"/>
        <v>822.23040000000003</v>
      </c>
      <c r="M58" s="19">
        <f t="shared" si="2"/>
        <v>7089.2304000000004</v>
      </c>
    </row>
    <row r="59" spans="1:13" s="9" customFormat="1" ht="27" customHeight="1" thickBot="1" x14ac:dyDescent="0.3">
      <c r="A59" s="8">
        <v>56</v>
      </c>
      <c r="B59" s="11" t="s">
        <v>65</v>
      </c>
      <c r="C59" s="13" t="s">
        <v>65</v>
      </c>
      <c r="D59" s="8" t="s">
        <v>5</v>
      </c>
      <c r="E59" s="4"/>
      <c r="F59" s="21"/>
      <c r="G59" s="4"/>
      <c r="H59" s="4" t="e">
        <f t="shared" si="0"/>
        <v>#DIV/0!</v>
      </c>
      <c r="J59" s="18">
        <v>3900</v>
      </c>
      <c r="K59" s="16">
        <v>0.13120000000000001</v>
      </c>
      <c r="L59" s="18">
        <f t="shared" si="1"/>
        <v>511.68000000000006</v>
      </c>
      <c r="M59" s="19">
        <f t="shared" si="2"/>
        <v>4411.68</v>
      </c>
    </row>
    <row r="60" spans="1:13" s="9" customFormat="1" ht="27" customHeight="1" thickBot="1" x14ac:dyDescent="0.3">
      <c r="A60" s="8">
        <v>57</v>
      </c>
      <c r="B60" s="11" t="s">
        <v>66</v>
      </c>
      <c r="C60" s="13" t="s">
        <v>66</v>
      </c>
      <c r="D60" s="8" t="s">
        <v>5</v>
      </c>
      <c r="E60" s="4"/>
      <c r="F60" s="21"/>
      <c r="G60" s="4"/>
      <c r="H60" s="4" t="e">
        <f t="shared" si="0"/>
        <v>#DIV/0!</v>
      </c>
      <c r="J60" s="18">
        <v>4367</v>
      </c>
      <c r="K60" s="16">
        <v>0.13120000000000001</v>
      </c>
      <c r="L60" s="18">
        <f t="shared" si="1"/>
        <v>572.95040000000006</v>
      </c>
      <c r="M60" s="19">
        <f t="shared" si="2"/>
        <v>4939.9503999999997</v>
      </c>
    </row>
    <row r="61" spans="1:13" s="9" customFormat="1" ht="27" customHeight="1" thickBot="1" x14ac:dyDescent="0.3">
      <c r="A61" s="8">
        <v>58</v>
      </c>
      <c r="B61" s="11" t="s">
        <v>67</v>
      </c>
      <c r="C61" s="13" t="s">
        <v>161</v>
      </c>
      <c r="D61" s="8" t="s">
        <v>5</v>
      </c>
      <c r="E61" s="4"/>
      <c r="F61" s="21"/>
      <c r="G61" s="4"/>
      <c r="H61" s="4" t="e">
        <f t="shared" si="0"/>
        <v>#DIV/0!</v>
      </c>
      <c r="J61" s="18">
        <v>6467</v>
      </c>
      <c r="K61" s="16">
        <v>0.13120000000000001</v>
      </c>
      <c r="L61" s="18">
        <f t="shared" si="1"/>
        <v>848.47040000000004</v>
      </c>
      <c r="M61" s="19">
        <f t="shared" si="2"/>
        <v>7315.4704000000002</v>
      </c>
    </row>
    <row r="62" spans="1:13" s="9" customFormat="1" ht="27" customHeight="1" thickBot="1" x14ac:dyDescent="0.3">
      <c r="A62" s="8">
        <v>59</v>
      </c>
      <c r="B62" s="11" t="s">
        <v>68</v>
      </c>
      <c r="C62" s="13" t="s">
        <v>68</v>
      </c>
      <c r="D62" s="8" t="s">
        <v>5</v>
      </c>
      <c r="E62" s="4"/>
      <c r="F62" s="21"/>
      <c r="G62" s="4"/>
      <c r="H62" s="4" t="e">
        <f t="shared" si="0"/>
        <v>#DIV/0!</v>
      </c>
      <c r="J62" s="18">
        <v>4567</v>
      </c>
      <c r="K62" s="16">
        <v>0.13120000000000001</v>
      </c>
      <c r="L62" s="18">
        <f t="shared" si="1"/>
        <v>599.19040000000007</v>
      </c>
      <c r="M62" s="19">
        <f t="shared" si="2"/>
        <v>5166.1904000000004</v>
      </c>
    </row>
    <row r="63" spans="1:13" s="9" customFormat="1" ht="27" customHeight="1" thickBot="1" x14ac:dyDescent="0.3">
      <c r="A63" s="8">
        <v>60</v>
      </c>
      <c r="B63" s="11" t="s">
        <v>69</v>
      </c>
      <c r="C63" s="13" t="s">
        <v>69</v>
      </c>
      <c r="D63" s="8" t="s">
        <v>5</v>
      </c>
      <c r="E63" s="4"/>
      <c r="F63" s="21"/>
      <c r="G63" s="4"/>
      <c r="H63" s="4" t="e">
        <f t="shared" si="0"/>
        <v>#DIV/0!</v>
      </c>
      <c r="J63" s="18">
        <v>4233</v>
      </c>
      <c r="K63" s="16">
        <v>0.13120000000000001</v>
      </c>
      <c r="L63" s="18">
        <f t="shared" si="1"/>
        <v>555.36959999999999</v>
      </c>
      <c r="M63" s="19">
        <f t="shared" si="2"/>
        <v>4788.3696</v>
      </c>
    </row>
    <row r="64" spans="1:13" s="9" customFormat="1" ht="27" customHeight="1" thickBot="1" x14ac:dyDescent="0.3">
      <c r="A64" s="8">
        <v>61</v>
      </c>
      <c r="B64" s="11" t="s">
        <v>70</v>
      </c>
      <c r="C64" s="12" t="s">
        <v>70</v>
      </c>
      <c r="D64" s="8" t="s">
        <v>5</v>
      </c>
      <c r="E64" s="4"/>
      <c r="F64" s="21"/>
      <c r="G64" s="4"/>
      <c r="H64" s="4" t="e">
        <f t="shared" si="0"/>
        <v>#DIV/0!</v>
      </c>
      <c r="J64" s="18">
        <v>4067</v>
      </c>
      <c r="K64" s="16">
        <v>0.13120000000000001</v>
      </c>
      <c r="L64" s="18">
        <f t="shared" si="1"/>
        <v>533.59040000000005</v>
      </c>
      <c r="M64" s="19">
        <f t="shared" si="2"/>
        <v>4600.5904</v>
      </c>
    </row>
    <row r="65" spans="1:13" s="9" customFormat="1" ht="27" customHeight="1" thickBot="1" x14ac:dyDescent="0.3">
      <c r="A65" s="8">
        <v>62</v>
      </c>
      <c r="B65" s="11" t="s">
        <v>71</v>
      </c>
      <c r="C65" s="13" t="s">
        <v>162</v>
      </c>
      <c r="D65" s="8" t="s">
        <v>5</v>
      </c>
      <c r="E65" s="4"/>
      <c r="F65" s="21"/>
      <c r="G65" s="4"/>
      <c r="H65" s="4" t="e">
        <f t="shared" si="0"/>
        <v>#DIV/0!</v>
      </c>
      <c r="J65" s="18">
        <v>4133</v>
      </c>
      <c r="K65" s="16">
        <v>0.13120000000000001</v>
      </c>
      <c r="L65" s="18">
        <f t="shared" si="1"/>
        <v>542.2496000000001</v>
      </c>
      <c r="M65" s="19">
        <f t="shared" si="2"/>
        <v>4675.2496000000001</v>
      </c>
    </row>
    <row r="66" spans="1:13" s="9" customFormat="1" ht="27" customHeight="1" thickBot="1" x14ac:dyDescent="0.3">
      <c r="A66" s="8">
        <v>63</v>
      </c>
      <c r="B66" s="11" t="s">
        <v>72</v>
      </c>
      <c r="C66" s="13" t="s">
        <v>72</v>
      </c>
      <c r="D66" s="8" t="s">
        <v>5</v>
      </c>
      <c r="E66" s="4"/>
      <c r="F66" s="21"/>
      <c r="G66" s="4"/>
      <c r="H66" s="4" t="e">
        <f t="shared" si="0"/>
        <v>#DIV/0!</v>
      </c>
      <c r="J66" s="18">
        <v>6400</v>
      </c>
      <c r="K66" s="16">
        <v>0.13120000000000001</v>
      </c>
      <c r="L66" s="18">
        <f t="shared" si="1"/>
        <v>839.68000000000006</v>
      </c>
      <c r="M66" s="19">
        <f t="shared" si="2"/>
        <v>7239.68</v>
      </c>
    </row>
    <row r="67" spans="1:13" s="9" customFormat="1" ht="27" customHeight="1" thickBot="1" x14ac:dyDescent="0.3">
      <c r="A67" s="8">
        <v>64</v>
      </c>
      <c r="B67" s="11" t="s">
        <v>73</v>
      </c>
      <c r="C67" s="13" t="s">
        <v>163</v>
      </c>
      <c r="D67" s="8" t="s">
        <v>5</v>
      </c>
      <c r="E67" s="4"/>
      <c r="F67" s="21"/>
      <c r="G67" s="4"/>
      <c r="H67" s="4" t="e">
        <f t="shared" si="0"/>
        <v>#DIV/0!</v>
      </c>
      <c r="J67" s="18">
        <v>6233</v>
      </c>
      <c r="K67" s="16">
        <v>0.13120000000000001</v>
      </c>
      <c r="L67" s="18">
        <f t="shared" si="1"/>
        <v>817.76960000000008</v>
      </c>
      <c r="M67" s="19">
        <f t="shared" si="2"/>
        <v>7050.7695999999996</v>
      </c>
    </row>
    <row r="68" spans="1:13" s="9" customFormat="1" ht="27" customHeight="1" thickBot="1" x14ac:dyDescent="0.3">
      <c r="A68" s="8">
        <v>65</v>
      </c>
      <c r="B68" s="11" t="s">
        <v>74</v>
      </c>
      <c r="C68" s="13" t="s">
        <v>164</v>
      </c>
      <c r="D68" s="8" t="s">
        <v>5</v>
      </c>
      <c r="E68" s="4"/>
      <c r="F68" s="21"/>
      <c r="G68" s="4"/>
      <c r="H68" s="4" t="e">
        <f t="shared" si="0"/>
        <v>#DIV/0!</v>
      </c>
      <c r="J68" s="18">
        <v>4000</v>
      </c>
      <c r="K68" s="16">
        <v>0.13120000000000001</v>
      </c>
      <c r="L68" s="18">
        <f t="shared" si="1"/>
        <v>524.80000000000007</v>
      </c>
      <c r="M68" s="19">
        <f t="shared" si="2"/>
        <v>4524.8</v>
      </c>
    </row>
    <row r="69" spans="1:13" s="9" customFormat="1" ht="27" customHeight="1" thickBot="1" x14ac:dyDescent="0.3">
      <c r="A69" s="8">
        <v>66</v>
      </c>
      <c r="B69" s="11" t="s">
        <v>75</v>
      </c>
      <c r="C69" s="13" t="s">
        <v>165</v>
      </c>
      <c r="D69" s="8" t="s">
        <v>5</v>
      </c>
      <c r="E69" s="4"/>
      <c r="F69" s="21"/>
      <c r="G69" s="4"/>
      <c r="H69" s="4" t="e">
        <f t="shared" ref="H69:H99" si="3">AVERAGE(E69:G69)</f>
        <v>#DIV/0!</v>
      </c>
      <c r="J69" s="18">
        <v>4300</v>
      </c>
      <c r="K69" s="16">
        <v>0.13120000000000001</v>
      </c>
      <c r="L69" s="18">
        <f t="shared" ref="L69:L99" si="4">+J69*K69</f>
        <v>564.16000000000008</v>
      </c>
      <c r="M69" s="19">
        <f t="shared" ref="M69:M99" si="5">+J69+L69</f>
        <v>4864.16</v>
      </c>
    </row>
    <row r="70" spans="1:13" s="9" customFormat="1" ht="27" customHeight="1" thickBot="1" x14ac:dyDescent="0.3">
      <c r="A70" s="8">
        <v>67</v>
      </c>
      <c r="B70" s="11" t="s">
        <v>76</v>
      </c>
      <c r="C70" s="13" t="s">
        <v>166</v>
      </c>
      <c r="D70" s="8" t="s">
        <v>5</v>
      </c>
      <c r="E70" s="4"/>
      <c r="F70" s="21"/>
      <c r="G70" s="4"/>
      <c r="H70" s="4" t="e">
        <f t="shared" si="3"/>
        <v>#DIV/0!</v>
      </c>
      <c r="J70" s="18">
        <v>6667</v>
      </c>
      <c r="K70" s="16">
        <v>0.13120000000000001</v>
      </c>
      <c r="L70" s="18">
        <f t="shared" si="4"/>
        <v>874.71040000000005</v>
      </c>
      <c r="M70" s="19">
        <f t="shared" si="5"/>
        <v>7541.7103999999999</v>
      </c>
    </row>
    <row r="71" spans="1:13" s="9" customFormat="1" ht="27" customHeight="1" thickBot="1" x14ac:dyDescent="0.3">
      <c r="A71" s="8">
        <v>68</v>
      </c>
      <c r="B71" s="11" t="s">
        <v>77</v>
      </c>
      <c r="C71" s="13" t="s">
        <v>77</v>
      </c>
      <c r="D71" s="8" t="s">
        <v>5</v>
      </c>
      <c r="E71" s="4"/>
      <c r="F71" s="21"/>
      <c r="G71" s="4"/>
      <c r="H71" s="4" t="e">
        <f t="shared" si="3"/>
        <v>#DIV/0!</v>
      </c>
      <c r="J71" s="18">
        <v>4167</v>
      </c>
      <c r="K71" s="16">
        <v>0.13120000000000001</v>
      </c>
      <c r="L71" s="18">
        <f t="shared" si="4"/>
        <v>546.71040000000005</v>
      </c>
      <c r="M71" s="19">
        <f t="shared" si="5"/>
        <v>4713.7103999999999</v>
      </c>
    </row>
    <row r="72" spans="1:13" s="9" customFormat="1" ht="27" customHeight="1" thickBot="1" x14ac:dyDescent="0.3">
      <c r="A72" s="8">
        <v>69</v>
      </c>
      <c r="B72" s="11" t="s">
        <v>78</v>
      </c>
      <c r="C72" s="13" t="s">
        <v>78</v>
      </c>
      <c r="D72" s="8" t="s">
        <v>5</v>
      </c>
      <c r="E72" s="4"/>
      <c r="F72" s="21"/>
      <c r="G72" s="4"/>
      <c r="H72" s="4" t="e">
        <f t="shared" si="3"/>
        <v>#DIV/0!</v>
      </c>
      <c r="J72" s="18">
        <v>6133</v>
      </c>
      <c r="K72" s="16">
        <v>0.13120000000000001</v>
      </c>
      <c r="L72" s="18">
        <f t="shared" si="4"/>
        <v>804.64960000000008</v>
      </c>
      <c r="M72" s="19">
        <f t="shared" si="5"/>
        <v>6937.6495999999997</v>
      </c>
    </row>
    <row r="73" spans="1:13" s="9" customFormat="1" ht="27" customHeight="1" thickBot="1" x14ac:dyDescent="0.3">
      <c r="A73" s="8">
        <v>70</v>
      </c>
      <c r="B73" s="11" t="s">
        <v>79</v>
      </c>
      <c r="C73" s="13" t="s">
        <v>79</v>
      </c>
      <c r="D73" s="8" t="s">
        <v>105</v>
      </c>
      <c r="E73" s="4"/>
      <c r="F73" s="21"/>
      <c r="G73" s="4"/>
      <c r="H73" s="4" t="e">
        <f t="shared" si="3"/>
        <v>#DIV/0!</v>
      </c>
      <c r="J73" s="18">
        <v>5267</v>
      </c>
      <c r="K73" s="16">
        <v>0.13120000000000001</v>
      </c>
      <c r="L73" s="18">
        <f t="shared" si="4"/>
        <v>691.0304000000001</v>
      </c>
      <c r="M73" s="19">
        <f t="shared" si="5"/>
        <v>5958.0303999999996</v>
      </c>
    </row>
    <row r="74" spans="1:13" s="9" customFormat="1" ht="27" customHeight="1" thickBot="1" x14ac:dyDescent="0.3">
      <c r="A74" s="8">
        <v>71</v>
      </c>
      <c r="B74" s="11" t="s">
        <v>80</v>
      </c>
      <c r="C74" s="13" t="s">
        <v>167</v>
      </c>
      <c r="D74" s="8" t="s">
        <v>5</v>
      </c>
      <c r="E74" s="4"/>
      <c r="F74" s="21"/>
      <c r="G74" s="4"/>
      <c r="H74" s="4" t="e">
        <f t="shared" si="3"/>
        <v>#DIV/0!</v>
      </c>
      <c r="J74" s="18">
        <v>6533</v>
      </c>
      <c r="K74" s="16">
        <v>0.13120000000000001</v>
      </c>
      <c r="L74" s="18">
        <f t="shared" si="4"/>
        <v>857.1296000000001</v>
      </c>
      <c r="M74" s="19">
        <f t="shared" si="5"/>
        <v>7390.1296000000002</v>
      </c>
    </row>
    <row r="75" spans="1:13" s="9" customFormat="1" ht="27" customHeight="1" thickBot="1" x14ac:dyDescent="0.3">
      <c r="A75" s="8">
        <v>72</v>
      </c>
      <c r="B75" s="11" t="s">
        <v>81</v>
      </c>
      <c r="C75" s="13" t="s">
        <v>81</v>
      </c>
      <c r="D75" s="8" t="s">
        <v>5</v>
      </c>
      <c r="E75" s="4"/>
      <c r="F75" s="21"/>
      <c r="G75" s="4"/>
      <c r="H75" s="4" t="e">
        <f t="shared" si="3"/>
        <v>#DIV/0!</v>
      </c>
      <c r="J75" s="18">
        <v>7200</v>
      </c>
      <c r="K75" s="16">
        <v>0.13120000000000001</v>
      </c>
      <c r="L75" s="18">
        <f t="shared" si="4"/>
        <v>944.6400000000001</v>
      </c>
      <c r="M75" s="19">
        <f t="shared" si="5"/>
        <v>8144.64</v>
      </c>
    </row>
    <row r="76" spans="1:13" s="9" customFormat="1" ht="27" customHeight="1" thickBot="1" x14ac:dyDescent="0.3">
      <c r="A76" s="8">
        <v>73</v>
      </c>
      <c r="B76" s="11" t="s">
        <v>82</v>
      </c>
      <c r="C76" s="12" t="s">
        <v>168</v>
      </c>
      <c r="D76" s="8" t="s">
        <v>5</v>
      </c>
      <c r="E76" s="4"/>
      <c r="F76" s="21"/>
      <c r="G76" s="4"/>
      <c r="H76" s="4" t="e">
        <f t="shared" si="3"/>
        <v>#DIV/0!</v>
      </c>
      <c r="J76" s="18">
        <v>6733</v>
      </c>
      <c r="K76" s="16">
        <v>0.13120000000000001</v>
      </c>
      <c r="L76" s="18">
        <f t="shared" si="4"/>
        <v>883.3696000000001</v>
      </c>
      <c r="M76" s="19">
        <f t="shared" si="5"/>
        <v>7616.3696</v>
      </c>
    </row>
    <row r="77" spans="1:13" s="9" customFormat="1" ht="27" customHeight="1" thickBot="1" x14ac:dyDescent="0.3">
      <c r="A77" s="8">
        <v>74</v>
      </c>
      <c r="B77" s="11" t="s">
        <v>83</v>
      </c>
      <c r="C77" s="13" t="s">
        <v>83</v>
      </c>
      <c r="D77" s="8" t="s">
        <v>5</v>
      </c>
      <c r="E77" s="4"/>
      <c r="F77" s="21"/>
      <c r="G77" s="4"/>
      <c r="H77" s="4" t="e">
        <f t="shared" si="3"/>
        <v>#DIV/0!</v>
      </c>
      <c r="J77" s="18">
        <v>3550</v>
      </c>
      <c r="K77" s="16">
        <v>0.13120000000000001</v>
      </c>
      <c r="L77" s="18">
        <f t="shared" si="4"/>
        <v>465.76000000000005</v>
      </c>
      <c r="M77" s="19">
        <f t="shared" si="5"/>
        <v>4015.76</v>
      </c>
    </row>
    <row r="78" spans="1:13" s="9" customFormat="1" ht="27" customHeight="1" thickBot="1" x14ac:dyDescent="0.3">
      <c r="A78" s="8">
        <v>75</v>
      </c>
      <c r="B78" s="11" t="s">
        <v>84</v>
      </c>
      <c r="C78" s="13" t="s">
        <v>84</v>
      </c>
      <c r="D78" s="8" t="s">
        <v>5</v>
      </c>
      <c r="E78" s="4"/>
      <c r="F78" s="21"/>
      <c r="G78" s="4"/>
      <c r="H78" s="4" t="e">
        <f t="shared" si="3"/>
        <v>#DIV/0!</v>
      </c>
      <c r="J78" s="18">
        <v>5133</v>
      </c>
      <c r="K78" s="16">
        <v>0.13120000000000001</v>
      </c>
      <c r="L78" s="18">
        <f t="shared" si="4"/>
        <v>673.44960000000003</v>
      </c>
      <c r="M78" s="19">
        <f t="shared" si="5"/>
        <v>5806.4495999999999</v>
      </c>
    </row>
    <row r="79" spans="1:13" s="9" customFormat="1" ht="27" customHeight="1" thickBot="1" x14ac:dyDescent="0.3">
      <c r="A79" s="8">
        <v>76</v>
      </c>
      <c r="B79" s="11" t="s">
        <v>85</v>
      </c>
      <c r="C79" s="13" t="s">
        <v>85</v>
      </c>
      <c r="D79" s="8" t="s">
        <v>5</v>
      </c>
      <c r="E79" s="4"/>
      <c r="F79" s="21"/>
      <c r="G79" s="4"/>
      <c r="H79" s="4" t="e">
        <f t="shared" si="3"/>
        <v>#DIV/0!</v>
      </c>
      <c r="J79" s="18">
        <v>5100</v>
      </c>
      <c r="K79" s="16">
        <v>0.13120000000000001</v>
      </c>
      <c r="L79" s="18">
        <f t="shared" si="4"/>
        <v>669.12</v>
      </c>
      <c r="M79" s="19">
        <f t="shared" si="5"/>
        <v>5769.12</v>
      </c>
    </row>
    <row r="80" spans="1:13" s="9" customFormat="1" ht="27" customHeight="1" thickBot="1" x14ac:dyDescent="0.3">
      <c r="A80" s="8">
        <v>77</v>
      </c>
      <c r="B80" s="11" t="s">
        <v>86</v>
      </c>
      <c r="C80" s="13" t="s">
        <v>169</v>
      </c>
      <c r="D80" s="8" t="s">
        <v>5</v>
      </c>
      <c r="E80" s="4"/>
      <c r="F80" s="21"/>
      <c r="G80" s="4"/>
      <c r="H80" s="4" t="e">
        <f t="shared" si="3"/>
        <v>#DIV/0!</v>
      </c>
      <c r="J80" s="18">
        <v>4367</v>
      </c>
      <c r="K80" s="16">
        <v>0.13120000000000001</v>
      </c>
      <c r="L80" s="18">
        <f t="shared" si="4"/>
        <v>572.95040000000006</v>
      </c>
      <c r="M80" s="19">
        <f t="shared" si="5"/>
        <v>4939.9503999999997</v>
      </c>
    </row>
    <row r="81" spans="1:13" s="9" customFormat="1" ht="27" customHeight="1" thickBot="1" x14ac:dyDescent="0.3">
      <c r="A81" s="8">
        <v>78</v>
      </c>
      <c r="B81" s="11" t="s">
        <v>87</v>
      </c>
      <c r="C81" s="13" t="s">
        <v>170</v>
      </c>
      <c r="D81" s="8" t="s">
        <v>5</v>
      </c>
      <c r="E81" s="4"/>
      <c r="F81" s="21"/>
      <c r="G81" s="4"/>
      <c r="H81" s="4" t="e">
        <f t="shared" si="3"/>
        <v>#DIV/0!</v>
      </c>
      <c r="J81" s="18">
        <v>8333</v>
      </c>
      <c r="K81" s="16">
        <v>0.13120000000000001</v>
      </c>
      <c r="L81" s="18">
        <f t="shared" si="4"/>
        <v>1093.2896000000001</v>
      </c>
      <c r="M81" s="19">
        <f t="shared" si="5"/>
        <v>9426.2896000000001</v>
      </c>
    </row>
    <row r="82" spans="1:13" s="9" customFormat="1" ht="27" customHeight="1" thickBot="1" x14ac:dyDescent="0.3">
      <c r="A82" s="8">
        <v>79</v>
      </c>
      <c r="B82" s="11" t="s">
        <v>88</v>
      </c>
      <c r="C82" s="13" t="s">
        <v>171</v>
      </c>
      <c r="D82" s="8" t="s">
        <v>5</v>
      </c>
      <c r="E82" s="4"/>
      <c r="F82" s="21"/>
      <c r="G82" s="4"/>
      <c r="H82" s="4" t="e">
        <f t="shared" si="3"/>
        <v>#DIV/0!</v>
      </c>
      <c r="J82" s="18">
        <v>4300</v>
      </c>
      <c r="K82" s="16">
        <v>0.13120000000000001</v>
      </c>
      <c r="L82" s="18">
        <f t="shared" si="4"/>
        <v>564.16000000000008</v>
      </c>
      <c r="M82" s="19">
        <f t="shared" si="5"/>
        <v>4864.16</v>
      </c>
    </row>
    <row r="83" spans="1:13" s="9" customFormat="1" ht="27" customHeight="1" thickBot="1" x14ac:dyDescent="0.3">
      <c r="A83" s="8">
        <v>80</v>
      </c>
      <c r="B83" s="11" t="s">
        <v>89</v>
      </c>
      <c r="C83" s="13" t="s">
        <v>172</v>
      </c>
      <c r="D83" s="8" t="s">
        <v>5</v>
      </c>
      <c r="E83" s="4"/>
      <c r="F83" s="21"/>
      <c r="G83" s="4"/>
      <c r="H83" s="4" t="e">
        <f t="shared" si="3"/>
        <v>#DIV/0!</v>
      </c>
      <c r="J83" s="18">
        <v>4967</v>
      </c>
      <c r="K83" s="16">
        <v>0.13120000000000001</v>
      </c>
      <c r="L83" s="18">
        <f t="shared" si="4"/>
        <v>651.67040000000009</v>
      </c>
      <c r="M83" s="19">
        <f t="shared" si="5"/>
        <v>5618.6704</v>
      </c>
    </row>
    <row r="84" spans="1:13" s="9" customFormat="1" ht="27" customHeight="1" thickBot="1" x14ac:dyDescent="0.3">
      <c r="A84" s="8">
        <v>81</v>
      </c>
      <c r="B84" s="11" t="s">
        <v>90</v>
      </c>
      <c r="C84" s="12" t="s">
        <v>90</v>
      </c>
      <c r="D84" s="8" t="s">
        <v>91</v>
      </c>
      <c r="E84" s="4"/>
      <c r="F84" s="21"/>
      <c r="G84" s="4"/>
      <c r="H84" s="4" t="e">
        <f t="shared" si="3"/>
        <v>#DIV/0!</v>
      </c>
      <c r="J84" s="18">
        <v>5233</v>
      </c>
      <c r="K84" s="16">
        <v>0.13120000000000001</v>
      </c>
      <c r="L84" s="18">
        <f t="shared" si="4"/>
        <v>686.56960000000004</v>
      </c>
      <c r="M84" s="19">
        <f t="shared" si="5"/>
        <v>5919.5695999999998</v>
      </c>
    </row>
    <row r="85" spans="1:13" s="9" customFormat="1" ht="27" customHeight="1" thickBot="1" x14ac:dyDescent="0.3">
      <c r="A85" s="8">
        <v>82</v>
      </c>
      <c r="B85" s="11" t="s">
        <v>92</v>
      </c>
      <c r="C85" s="13" t="s">
        <v>173</v>
      </c>
      <c r="D85" s="8" t="s">
        <v>93</v>
      </c>
      <c r="E85" s="4"/>
      <c r="F85" s="21"/>
      <c r="G85" s="4"/>
      <c r="H85" s="4" t="e">
        <f t="shared" si="3"/>
        <v>#DIV/0!</v>
      </c>
      <c r="J85" s="18">
        <v>8567</v>
      </c>
      <c r="K85" s="16">
        <v>0.13120000000000001</v>
      </c>
      <c r="L85" s="18">
        <f t="shared" si="4"/>
        <v>1123.9904000000001</v>
      </c>
      <c r="M85" s="19">
        <f t="shared" si="5"/>
        <v>9690.9904000000006</v>
      </c>
    </row>
    <row r="86" spans="1:13" s="9" customFormat="1" ht="27" customHeight="1" thickBot="1" x14ac:dyDescent="0.3">
      <c r="A86" s="8">
        <v>83</v>
      </c>
      <c r="B86" s="11" t="s">
        <v>94</v>
      </c>
      <c r="C86" s="13" t="s">
        <v>174</v>
      </c>
      <c r="D86" s="8" t="s">
        <v>95</v>
      </c>
      <c r="E86" s="4"/>
      <c r="F86" s="21"/>
      <c r="G86" s="4"/>
      <c r="H86" s="4" t="e">
        <f t="shared" si="3"/>
        <v>#DIV/0!</v>
      </c>
      <c r="J86" s="18">
        <v>1733</v>
      </c>
      <c r="K86" s="16">
        <v>0.13120000000000001</v>
      </c>
      <c r="L86" s="18">
        <f t="shared" si="4"/>
        <v>227.36960000000002</v>
      </c>
      <c r="M86" s="19">
        <f t="shared" si="5"/>
        <v>1960.3696</v>
      </c>
    </row>
    <row r="87" spans="1:13" s="9" customFormat="1" ht="27" customHeight="1" thickBot="1" x14ac:dyDescent="0.3">
      <c r="A87" s="8">
        <v>84</v>
      </c>
      <c r="B87" s="11" t="s">
        <v>96</v>
      </c>
      <c r="C87" s="13" t="s">
        <v>175</v>
      </c>
      <c r="D87" s="8" t="s">
        <v>97</v>
      </c>
      <c r="E87" s="4"/>
      <c r="F87" s="21"/>
      <c r="G87" s="4"/>
      <c r="H87" s="4" t="e">
        <f t="shared" si="3"/>
        <v>#DIV/0!</v>
      </c>
      <c r="J87" s="18">
        <v>9967</v>
      </c>
      <c r="K87" s="16">
        <v>0.13120000000000001</v>
      </c>
      <c r="L87" s="18">
        <f t="shared" si="4"/>
        <v>1307.6704000000002</v>
      </c>
      <c r="M87" s="19">
        <f t="shared" si="5"/>
        <v>11274.670400000001</v>
      </c>
    </row>
    <row r="88" spans="1:13" s="9" customFormat="1" ht="27" customHeight="1" thickBot="1" x14ac:dyDescent="0.3">
      <c r="A88" s="8">
        <v>85</v>
      </c>
      <c r="B88" s="11" t="s">
        <v>98</v>
      </c>
      <c r="C88" s="13" t="s">
        <v>176</v>
      </c>
      <c r="D88" s="8" t="s">
        <v>99</v>
      </c>
      <c r="E88" s="4"/>
      <c r="F88" s="21"/>
      <c r="G88" s="4"/>
      <c r="H88" s="4" t="e">
        <f t="shared" si="3"/>
        <v>#DIV/0!</v>
      </c>
      <c r="J88" s="18">
        <v>8167</v>
      </c>
      <c r="K88" s="16">
        <v>0.13120000000000001</v>
      </c>
      <c r="L88" s="18">
        <f t="shared" si="4"/>
        <v>1071.5104000000001</v>
      </c>
      <c r="M88" s="19">
        <f t="shared" si="5"/>
        <v>9238.5103999999992</v>
      </c>
    </row>
    <row r="89" spans="1:13" s="9" customFormat="1" ht="27" customHeight="1" thickBot="1" x14ac:dyDescent="0.3">
      <c r="A89" s="8">
        <v>86</v>
      </c>
      <c r="B89" s="11" t="s">
        <v>100</v>
      </c>
      <c r="C89" s="13" t="s">
        <v>177</v>
      </c>
      <c r="D89" s="8" t="s">
        <v>101</v>
      </c>
      <c r="E89" s="4"/>
      <c r="F89" s="21"/>
      <c r="G89" s="4"/>
      <c r="H89" s="4" t="e">
        <f t="shared" si="3"/>
        <v>#DIV/0!</v>
      </c>
      <c r="J89" s="18">
        <v>22167</v>
      </c>
      <c r="K89" s="16">
        <v>0.13120000000000001</v>
      </c>
      <c r="L89" s="18">
        <f t="shared" si="4"/>
        <v>2908.3104000000003</v>
      </c>
      <c r="M89" s="19">
        <f t="shared" si="5"/>
        <v>25075.310400000002</v>
      </c>
    </row>
    <row r="90" spans="1:13" s="9" customFormat="1" ht="27" customHeight="1" thickBot="1" x14ac:dyDescent="0.3">
      <c r="A90" s="8">
        <v>87</v>
      </c>
      <c r="B90" s="11" t="s">
        <v>102</v>
      </c>
      <c r="C90" s="13" t="s">
        <v>178</v>
      </c>
      <c r="D90" s="8" t="s">
        <v>101</v>
      </c>
      <c r="E90" s="4"/>
      <c r="F90" s="21"/>
      <c r="G90" s="4"/>
      <c r="H90" s="4" t="e">
        <f t="shared" si="3"/>
        <v>#DIV/0!</v>
      </c>
      <c r="J90" s="18">
        <v>18400</v>
      </c>
      <c r="K90" s="16">
        <v>0.13120000000000001</v>
      </c>
      <c r="L90" s="18">
        <f t="shared" si="4"/>
        <v>2414.0800000000004</v>
      </c>
      <c r="M90" s="19">
        <f t="shared" si="5"/>
        <v>20814.080000000002</v>
      </c>
    </row>
    <row r="91" spans="1:13" s="9" customFormat="1" ht="27" customHeight="1" thickBot="1" x14ac:dyDescent="0.3">
      <c r="A91" s="8">
        <v>88</v>
      </c>
      <c r="B91" s="11" t="s">
        <v>103</v>
      </c>
      <c r="C91" s="13" t="s">
        <v>179</v>
      </c>
      <c r="D91" s="8" t="s">
        <v>101</v>
      </c>
      <c r="E91" s="4"/>
      <c r="F91" s="21"/>
      <c r="G91" s="4"/>
      <c r="H91" s="4" t="e">
        <f t="shared" si="3"/>
        <v>#DIV/0!</v>
      </c>
      <c r="J91" s="18">
        <v>22833</v>
      </c>
      <c r="K91" s="16">
        <v>0.13120000000000001</v>
      </c>
      <c r="L91" s="18">
        <f t="shared" si="4"/>
        <v>2995.6896000000002</v>
      </c>
      <c r="M91" s="19">
        <f t="shared" si="5"/>
        <v>25828.689600000002</v>
      </c>
    </row>
    <row r="92" spans="1:13" s="9" customFormat="1" ht="27" customHeight="1" thickBot="1" x14ac:dyDescent="0.3">
      <c r="A92" s="8">
        <v>89</v>
      </c>
      <c r="B92" s="11" t="s">
        <v>104</v>
      </c>
      <c r="C92" s="13" t="s">
        <v>180</v>
      </c>
      <c r="D92" s="8" t="s">
        <v>105</v>
      </c>
      <c r="E92" s="4"/>
      <c r="F92" s="21"/>
      <c r="G92" s="4"/>
      <c r="H92" s="4" t="e">
        <f t="shared" si="3"/>
        <v>#DIV/0!</v>
      </c>
      <c r="J92" s="18">
        <v>15733</v>
      </c>
      <c r="K92" s="16">
        <v>0.13120000000000001</v>
      </c>
      <c r="L92" s="18">
        <f t="shared" si="4"/>
        <v>2064.1696000000002</v>
      </c>
      <c r="M92" s="19">
        <f t="shared" si="5"/>
        <v>17797.169600000001</v>
      </c>
    </row>
    <row r="93" spans="1:13" s="9" customFormat="1" ht="27" customHeight="1" thickBot="1" x14ac:dyDescent="0.3">
      <c r="A93" s="8">
        <v>90</v>
      </c>
      <c r="B93" s="11" t="s">
        <v>106</v>
      </c>
      <c r="C93" s="13" t="s">
        <v>181</v>
      </c>
      <c r="D93" s="8" t="s">
        <v>5</v>
      </c>
      <c r="E93" s="4"/>
      <c r="F93" s="21"/>
      <c r="G93" s="4"/>
      <c r="H93" s="4" t="e">
        <f t="shared" si="3"/>
        <v>#DIV/0!</v>
      </c>
      <c r="J93" s="18">
        <v>10767</v>
      </c>
      <c r="K93" s="16">
        <v>0.13120000000000001</v>
      </c>
      <c r="L93" s="18">
        <f t="shared" si="4"/>
        <v>1412.6304</v>
      </c>
      <c r="M93" s="19">
        <f t="shared" si="5"/>
        <v>12179.6304</v>
      </c>
    </row>
    <row r="94" spans="1:13" s="9" customFormat="1" ht="27" customHeight="1" thickBot="1" x14ac:dyDescent="0.3">
      <c r="A94" s="8">
        <v>91</v>
      </c>
      <c r="B94" s="11" t="s">
        <v>107</v>
      </c>
      <c r="C94" s="13" t="s">
        <v>182</v>
      </c>
      <c r="D94" s="8" t="s">
        <v>108</v>
      </c>
      <c r="E94" s="4"/>
      <c r="F94" s="21"/>
      <c r="G94" s="4"/>
      <c r="H94" s="4" t="e">
        <f t="shared" si="3"/>
        <v>#DIV/0!</v>
      </c>
      <c r="J94" s="18">
        <v>7333</v>
      </c>
      <c r="K94" s="16">
        <v>0.13120000000000001</v>
      </c>
      <c r="L94" s="18">
        <f t="shared" si="4"/>
        <v>962.08960000000013</v>
      </c>
      <c r="M94" s="19">
        <f t="shared" si="5"/>
        <v>8295.0895999999993</v>
      </c>
    </row>
    <row r="95" spans="1:13" s="9" customFormat="1" ht="35.25" customHeight="1" thickBot="1" x14ac:dyDescent="0.3">
      <c r="A95" s="8">
        <v>92</v>
      </c>
      <c r="B95" s="11" t="s">
        <v>109</v>
      </c>
      <c r="C95" s="13" t="s">
        <v>183</v>
      </c>
      <c r="D95" s="14" t="s">
        <v>110</v>
      </c>
      <c r="E95" s="4"/>
      <c r="F95" s="21"/>
      <c r="G95" s="4"/>
      <c r="H95" s="4" t="e">
        <f t="shared" si="3"/>
        <v>#DIV/0!</v>
      </c>
      <c r="J95" s="18">
        <v>8567</v>
      </c>
      <c r="K95" s="16">
        <v>0.13120000000000001</v>
      </c>
      <c r="L95" s="18">
        <f t="shared" si="4"/>
        <v>1123.9904000000001</v>
      </c>
      <c r="M95" s="19">
        <f t="shared" si="5"/>
        <v>9690.9904000000006</v>
      </c>
    </row>
    <row r="96" spans="1:13" s="9" customFormat="1" ht="39.75" customHeight="1" thickBot="1" x14ac:dyDescent="0.3">
      <c r="A96" s="8">
        <v>93</v>
      </c>
      <c r="B96" s="11" t="s">
        <v>111</v>
      </c>
      <c r="C96" s="13" t="s">
        <v>184</v>
      </c>
      <c r="D96" s="8" t="s">
        <v>112</v>
      </c>
      <c r="E96" s="4"/>
      <c r="F96" s="21"/>
      <c r="G96" s="4"/>
      <c r="H96" s="4" t="e">
        <f t="shared" si="3"/>
        <v>#DIV/0!</v>
      </c>
      <c r="J96" s="18">
        <v>10467</v>
      </c>
      <c r="K96" s="16">
        <v>0.13120000000000001</v>
      </c>
      <c r="L96" s="18">
        <f t="shared" si="4"/>
        <v>1373.2704000000001</v>
      </c>
      <c r="M96" s="19">
        <f t="shared" si="5"/>
        <v>11840.270399999999</v>
      </c>
    </row>
    <row r="97" spans="1:13" s="9" customFormat="1" ht="36.75" customHeight="1" thickBot="1" x14ac:dyDescent="0.3">
      <c r="A97" s="8">
        <v>94</v>
      </c>
      <c r="B97" s="11" t="s">
        <v>113</v>
      </c>
      <c r="C97" s="13" t="s">
        <v>185</v>
      </c>
      <c r="D97" s="8" t="s">
        <v>114</v>
      </c>
      <c r="E97" s="4"/>
      <c r="F97" s="21"/>
      <c r="G97" s="4"/>
      <c r="H97" s="4" t="e">
        <f t="shared" si="3"/>
        <v>#DIV/0!</v>
      </c>
      <c r="J97" s="18">
        <v>10767</v>
      </c>
      <c r="K97" s="16">
        <v>0.13120000000000001</v>
      </c>
      <c r="L97" s="18">
        <f t="shared" si="4"/>
        <v>1412.6304</v>
      </c>
      <c r="M97" s="19">
        <f t="shared" si="5"/>
        <v>12179.6304</v>
      </c>
    </row>
    <row r="98" spans="1:13" s="9" customFormat="1" ht="45" customHeight="1" thickBot="1" x14ac:dyDescent="0.3">
      <c r="A98" s="8">
        <v>95</v>
      </c>
      <c r="B98" s="11" t="s">
        <v>115</v>
      </c>
      <c r="C98" s="12" t="s">
        <v>186</v>
      </c>
      <c r="D98" s="8" t="s">
        <v>114</v>
      </c>
      <c r="E98" s="4"/>
      <c r="F98" s="21"/>
      <c r="G98" s="4"/>
      <c r="H98" s="4" t="e">
        <f t="shared" si="3"/>
        <v>#DIV/0!</v>
      </c>
      <c r="J98" s="18">
        <v>7133</v>
      </c>
      <c r="K98" s="16">
        <v>0.13120000000000001</v>
      </c>
      <c r="L98" s="18">
        <f t="shared" si="4"/>
        <v>935.84960000000012</v>
      </c>
      <c r="M98" s="19">
        <f t="shared" si="5"/>
        <v>8068.8496000000005</v>
      </c>
    </row>
    <row r="99" spans="1:13" s="9" customFormat="1" ht="27" customHeight="1" thickBot="1" x14ac:dyDescent="0.3">
      <c r="A99" s="8">
        <v>96</v>
      </c>
      <c r="B99" s="11" t="s">
        <v>116</v>
      </c>
      <c r="C99" s="13" t="s">
        <v>187</v>
      </c>
      <c r="D99" s="8" t="s">
        <v>117</v>
      </c>
      <c r="E99" s="4"/>
      <c r="F99" s="21"/>
      <c r="G99" s="4"/>
      <c r="H99" s="4" t="e">
        <f t="shared" si="3"/>
        <v>#DIV/0!</v>
      </c>
      <c r="J99" s="18">
        <v>1833</v>
      </c>
      <c r="K99" s="16">
        <v>0.13120000000000001</v>
      </c>
      <c r="L99" s="18">
        <f t="shared" si="4"/>
        <v>240.48960000000002</v>
      </c>
      <c r="M99" s="19">
        <f t="shared" si="5"/>
        <v>2073.4895999999999</v>
      </c>
    </row>
    <row r="101" spans="1:13" x14ac:dyDescent="0.2">
      <c r="E101" s="5"/>
    </row>
  </sheetData>
  <autoFilter ref="A3:E99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4"/>
  <sheetViews>
    <sheetView workbookViewId="0">
      <selection activeCell="B9" sqref="B9"/>
    </sheetView>
  </sheetViews>
  <sheetFormatPr baseColWidth="10" defaultRowHeight="15" x14ac:dyDescent="0.25"/>
  <cols>
    <col min="2" max="2" width="10.140625" customWidth="1"/>
    <col min="3" max="3" width="25.5703125" customWidth="1"/>
    <col min="4" max="4" width="16.7109375" customWidth="1"/>
    <col min="5" max="5" width="25.85546875" customWidth="1"/>
  </cols>
  <sheetData>
    <row r="2" spans="1:5" x14ac:dyDescent="0.25">
      <c r="A2" s="77" t="s">
        <v>254</v>
      </c>
      <c r="B2" s="77"/>
      <c r="C2" s="68"/>
      <c r="D2" s="68"/>
      <c r="E2" s="68"/>
    </row>
    <row r="3" spans="1:5" ht="33" customHeight="1" x14ac:dyDescent="0.25">
      <c r="A3" s="42" t="s">
        <v>197</v>
      </c>
      <c r="B3" s="42" t="s">
        <v>198</v>
      </c>
      <c r="C3" s="42" t="s">
        <v>199</v>
      </c>
      <c r="D3" s="43" t="s">
        <v>200</v>
      </c>
      <c r="E3" s="43" t="s">
        <v>253</v>
      </c>
    </row>
    <row r="4" spans="1:5" ht="33" customHeight="1" thickBot="1" x14ac:dyDescent="0.3">
      <c r="A4" s="35">
        <v>1</v>
      </c>
      <c r="B4" s="36">
        <v>1</v>
      </c>
      <c r="C4" s="41" t="s">
        <v>202</v>
      </c>
      <c r="D4" s="37" t="s">
        <v>5</v>
      </c>
      <c r="E4" s="37" t="s">
        <v>255</v>
      </c>
    </row>
    <row r="5" spans="1:5" ht="45" customHeight="1" thickBot="1" x14ac:dyDescent="0.3">
      <c r="A5" s="35">
        <v>2</v>
      </c>
      <c r="B5" s="36">
        <v>1</v>
      </c>
      <c r="C5" s="41" t="s">
        <v>119</v>
      </c>
      <c r="D5" s="37" t="s">
        <v>5</v>
      </c>
      <c r="E5" s="37" t="s">
        <v>255</v>
      </c>
    </row>
    <row r="6" spans="1:5" ht="45" customHeight="1" thickBot="1" x14ac:dyDescent="0.3">
      <c r="A6" s="35">
        <v>3</v>
      </c>
      <c r="B6" s="36">
        <v>1</v>
      </c>
      <c r="C6" s="41" t="s">
        <v>120</v>
      </c>
      <c r="D6" s="37" t="s">
        <v>5</v>
      </c>
      <c r="E6" s="37" t="s">
        <v>255</v>
      </c>
    </row>
    <row r="7" spans="1:5" ht="45" customHeight="1" thickBot="1" x14ac:dyDescent="0.3">
      <c r="A7" s="35">
        <v>4</v>
      </c>
      <c r="B7" s="36">
        <v>1</v>
      </c>
      <c r="C7" s="41" t="s">
        <v>203</v>
      </c>
      <c r="D7" s="37" t="s">
        <v>5</v>
      </c>
      <c r="E7" s="37" t="s">
        <v>255</v>
      </c>
    </row>
    <row r="8" spans="1:5" ht="45" customHeight="1" thickBot="1" x14ac:dyDescent="0.3">
      <c r="A8" s="35">
        <v>5</v>
      </c>
      <c r="B8" s="55">
        <v>1</v>
      </c>
      <c r="C8" s="41" t="s">
        <v>204</v>
      </c>
      <c r="D8" s="37" t="s">
        <v>105</v>
      </c>
      <c r="E8" s="37" t="s">
        <v>255</v>
      </c>
    </row>
    <row r="9" spans="1:5" ht="45" customHeight="1" thickBot="1" x14ac:dyDescent="0.3">
      <c r="A9" s="35">
        <v>6</v>
      </c>
      <c r="B9" s="36">
        <v>1</v>
      </c>
      <c r="C9" s="41" t="s">
        <v>205</v>
      </c>
      <c r="D9" s="37" t="s">
        <v>5</v>
      </c>
      <c r="E9" s="37" t="s">
        <v>255</v>
      </c>
    </row>
    <row r="10" spans="1:5" ht="45" customHeight="1" thickBot="1" x14ac:dyDescent="0.3">
      <c r="A10" s="35">
        <v>7</v>
      </c>
      <c r="B10" s="36">
        <v>1</v>
      </c>
      <c r="C10" s="41" t="s">
        <v>206</v>
      </c>
      <c r="D10" s="37" t="s">
        <v>5</v>
      </c>
      <c r="E10" s="37" t="s">
        <v>255</v>
      </c>
    </row>
    <row r="11" spans="1:5" ht="45" customHeight="1" thickBot="1" x14ac:dyDescent="0.3">
      <c r="A11" s="35">
        <v>8</v>
      </c>
      <c r="B11" s="36">
        <v>1</v>
      </c>
      <c r="C11" s="41" t="s">
        <v>125</v>
      </c>
      <c r="D11" s="37" t="s">
        <v>5</v>
      </c>
      <c r="E11" s="37" t="s">
        <v>255</v>
      </c>
    </row>
    <row r="12" spans="1:5" ht="45" customHeight="1" thickBot="1" x14ac:dyDescent="0.3">
      <c r="A12" s="35">
        <v>9</v>
      </c>
      <c r="B12" s="36">
        <v>1</v>
      </c>
      <c r="C12" s="41" t="s">
        <v>207</v>
      </c>
      <c r="D12" s="37" t="s">
        <v>5</v>
      </c>
      <c r="E12" s="37" t="s">
        <v>255</v>
      </c>
    </row>
    <row r="13" spans="1:5" ht="45" customHeight="1" thickBot="1" x14ac:dyDescent="0.3">
      <c r="A13" s="35">
        <v>10</v>
      </c>
      <c r="B13" s="36">
        <v>1</v>
      </c>
      <c r="C13" s="41" t="s">
        <v>239</v>
      </c>
      <c r="D13" s="37" t="s">
        <v>31</v>
      </c>
      <c r="E13" s="37" t="s">
        <v>255</v>
      </c>
    </row>
    <row r="14" spans="1:5" ht="45" customHeight="1" thickBot="1" x14ac:dyDescent="0.3">
      <c r="A14" s="35">
        <v>11</v>
      </c>
      <c r="B14" s="36">
        <v>1</v>
      </c>
      <c r="C14" s="41" t="s">
        <v>127</v>
      </c>
      <c r="D14" s="37" t="s">
        <v>5</v>
      </c>
      <c r="E14" s="37" t="s">
        <v>255</v>
      </c>
    </row>
    <row r="15" spans="1:5" ht="45" customHeight="1" thickBot="1" x14ac:dyDescent="0.3">
      <c r="A15" s="35">
        <v>12</v>
      </c>
      <c r="B15" s="36">
        <v>1</v>
      </c>
      <c r="C15" s="41" t="s">
        <v>208</v>
      </c>
      <c r="D15" s="37" t="s">
        <v>5</v>
      </c>
      <c r="E15" s="37" t="s">
        <v>255</v>
      </c>
    </row>
    <row r="16" spans="1:5" ht="45" customHeight="1" thickBot="1" x14ac:dyDescent="0.3">
      <c r="A16" s="35">
        <v>13</v>
      </c>
      <c r="B16" s="36">
        <v>1</v>
      </c>
      <c r="C16" s="41" t="s">
        <v>129</v>
      </c>
      <c r="D16" s="36" t="s">
        <v>209</v>
      </c>
      <c r="E16" s="37" t="s">
        <v>255</v>
      </c>
    </row>
    <row r="17" spans="1:5" ht="45" customHeight="1" thickBot="1" x14ac:dyDescent="0.3">
      <c r="A17" s="35">
        <v>14</v>
      </c>
      <c r="B17" s="38">
        <v>1</v>
      </c>
      <c r="C17" s="52" t="s">
        <v>130</v>
      </c>
      <c r="D17" s="53" t="s">
        <v>31</v>
      </c>
      <c r="E17" s="37" t="s">
        <v>255</v>
      </c>
    </row>
    <row r="18" spans="1:5" ht="45" customHeight="1" thickBot="1" x14ac:dyDescent="0.3">
      <c r="A18" s="35">
        <v>15</v>
      </c>
      <c r="B18" s="36">
        <v>1</v>
      </c>
      <c r="C18" s="41" t="s">
        <v>131</v>
      </c>
      <c r="D18" s="37" t="s">
        <v>5</v>
      </c>
      <c r="E18" s="37" t="s">
        <v>255</v>
      </c>
    </row>
    <row r="19" spans="1:5" ht="45" customHeight="1" thickBot="1" x14ac:dyDescent="0.3">
      <c r="A19" s="35">
        <v>16</v>
      </c>
      <c r="B19" s="36">
        <v>1</v>
      </c>
      <c r="C19" s="41" t="s">
        <v>133</v>
      </c>
      <c r="D19" s="37" t="s">
        <v>5</v>
      </c>
      <c r="E19" s="37" t="s">
        <v>255</v>
      </c>
    </row>
    <row r="20" spans="1:5" ht="45" customHeight="1" thickBot="1" x14ac:dyDescent="0.3">
      <c r="A20" s="35">
        <v>17</v>
      </c>
      <c r="B20" s="36">
        <v>1</v>
      </c>
      <c r="C20" s="41" t="s">
        <v>134</v>
      </c>
      <c r="D20" s="37" t="s">
        <v>5</v>
      </c>
      <c r="E20" s="37" t="s">
        <v>255</v>
      </c>
    </row>
    <row r="21" spans="1:5" ht="45" customHeight="1" thickBot="1" x14ac:dyDescent="0.3">
      <c r="A21" s="35">
        <v>18</v>
      </c>
      <c r="B21" s="36">
        <v>1</v>
      </c>
      <c r="C21" s="41" t="s">
        <v>210</v>
      </c>
      <c r="D21" s="37" t="s">
        <v>5</v>
      </c>
      <c r="E21" s="37" t="s">
        <v>255</v>
      </c>
    </row>
    <row r="22" spans="1:5" ht="45" customHeight="1" thickBot="1" x14ac:dyDescent="0.3">
      <c r="A22" s="35">
        <v>19</v>
      </c>
      <c r="B22" s="36">
        <v>1</v>
      </c>
      <c r="C22" s="41" t="s">
        <v>136</v>
      </c>
      <c r="D22" s="37" t="s">
        <v>5</v>
      </c>
      <c r="E22" s="37" t="s">
        <v>255</v>
      </c>
    </row>
    <row r="23" spans="1:5" ht="45" customHeight="1" thickBot="1" x14ac:dyDescent="0.3">
      <c r="A23" s="35">
        <v>20</v>
      </c>
      <c r="B23" s="36">
        <v>1</v>
      </c>
      <c r="C23" s="41" t="s">
        <v>137</v>
      </c>
      <c r="D23" s="37" t="s">
        <v>5</v>
      </c>
      <c r="E23" s="37" t="s">
        <v>255</v>
      </c>
    </row>
    <row r="24" spans="1:5" ht="45" customHeight="1" thickBot="1" x14ac:dyDescent="0.3">
      <c r="A24" s="35">
        <v>21</v>
      </c>
      <c r="B24" s="36">
        <v>1</v>
      </c>
      <c r="C24" s="41" t="s">
        <v>138</v>
      </c>
      <c r="D24" s="36" t="s">
        <v>31</v>
      </c>
      <c r="E24" s="37" t="s">
        <v>255</v>
      </c>
    </row>
    <row r="25" spans="1:5" ht="45" customHeight="1" thickBot="1" x14ac:dyDescent="0.3">
      <c r="A25" s="35">
        <v>22</v>
      </c>
      <c r="B25" s="36">
        <v>1</v>
      </c>
      <c r="C25" s="41" t="s">
        <v>211</v>
      </c>
      <c r="D25" s="37" t="s">
        <v>5</v>
      </c>
      <c r="E25" s="37" t="s">
        <v>255</v>
      </c>
    </row>
    <row r="26" spans="1:5" ht="45" customHeight="1" thickBot="1" x14ac:dyDescent="0.3">
      <c r="A26" s="35">
        <v>23</v>
      </c>
      <c r="B26" s="36">
        <v>1</v>
      </c>
      <c r="C26" s="41" t="s">
        <v>212</v>
      </c>
      <c r="D26" s="37" t="s">
        <v>5</v>
      </c>
      <c r="E26" s="37" t="s">
        <v>255</v>
      </c>
    </row>
    <row r="27" spans="1:5" ht="45" customHeight="1" thickBot="1" x14ac:dyDescent="0.3">
      <c r="A27" s="35">
        <v>24</v>
      </c>
      <c r="B27" s="36">
        <v>1</v>
      </c>
      <c r="C27" s="41" t="s">
        <v>141</v>
      </c>
      <c r="D27" s="37" t="s">
        <v>5</v>
      </c>
      <c r="E27" s="37" t="s">
        <v>255</v>
      </c>
    </row>
    <row r="28" spans="1:5" ht="45" customHeight="1" thickBot="1" x14ac:dyDescent="0.3">
      <c r="A28" s="35">
        <v>25</v>
      </c>
      <c r="B28" s="36">
        <v>1</v>
      </c>
      <c r="C28" s="41" t="s">
        <v>213</v>
      </c>
      <c r="D28" s="37" t="s">
        <v>5</v>
      </c>
      <c r="E28" s="37" t="s">
        <v>255</v>
      </c>
    </row>
    <row r="29" spans="1:5" ht="45" customHeight="1" thickBot="1" x14ac:dyDescent="0.3">
      <c r="A29" s="35">
        <v>26</v>
      </c>
      <c r="B29" s="36">
        <v>1</v>
      </c>
      <c r="C29" s="41" t="s">
        <v>214</v>
      </c>
      <c r="D29" s="37" t="s">
        <v>5</v>
      </c>
      <c r="E29" s="37" t="s">
        <v>255</v>
      </c>
    </row>
    <row r="30" spans="1:5" ht="45" customHeight="1" thickBot="1" x14ac:dyDescent="0.3">
      <c r="A30" s="35">
        <v>27</v>
      </c>
      <c r="B30" s="36">
        <v>1</v>
      </c>
      <c r="C30" s="41" t="s">
        <v>144</v>
      </c>
      <c r="D30" s="37" t="s">
        <v>5</v>
      </c>
      <c r="E30" s="37" t="s">
        <v>255</v>
      </c>
    </row>
    <row r="31" spans="1:5" ht="45" customHeight="1" thickBot="1" x14ac:dyDescent="0.3">
      <c r="A31" s="35">
        <v>28</v>
      </c>
      <c r="B31" s="36">
        <v>1</v>
      </c>
      <c r="C31" s="41" t="s">
        <v>215</v>
      </c>
      <c r="D31" s="37" t="s">
        <v>5</v>
      </c>
      <c r="E31" s="37" t="s">
        <v>255</v>
      </c>
    </row>
    <row r="32" spans="1:5" ht="45" customHeight="1" thickBot="1" x14ac:dyDescent="0.3">
      <c r="A32" s="35">
        <v>29</v>
      </c>
      <c r="B32" s="36">
        <v>1</v>
      </c>
      <c r="C32" s="41" t="s">
        <v>216</v>
      </c>
      <c r="D32" s="37" t="s">
        <v>5</v>
      </c>
      <c r="E32" s="37" t="s">
        <v>255</v>
      </c>
    </row>
    <row r="33" spans="1:5" ht="45" customHeight="1" thickBot="1" x14ac:dyDescent="0.3">
      <c r="A33" s="35">
        <v>30</v>
      </c>
      <c r="B33" s="36">
        <v>1</v>
      </c>
      <c r="C33" s="41" t="s">
        <v>217</v>
      </c>
      <c r="D33" s="37" t="s">
        <v>5</v>
      </c>
      <c r="E33" s="37" t="s">
        <v>255</v>
      </c>
    </row>
    <row r="34" spans="1:5" ht="45" customHeight="1" thickBot="1" x14ac:dyDescent="0.3">
      <c r="A34" s="35">
        <v>31</v>
      </c>
      <c r="B34" s="36">
        <v>1</v>
      </c>
      <c r="C34" s="41" t="s">
        <v>148</v>
      </c>
      <c r="D34" s="37" t="s">
        <v>5</v>
      </c>
      <c r="E34" s="37" t="s">
        <v>255</v>
      </c>
    </row>
    <row r="35" spans="1:5" ht="45" customHeight="1" thickBot="1" x14ac:dyDescent="0.3">
      <c r="A35" s="35">
        <v>32</v>
      </c>
      <c r="B35" s="36">
        <v>1</v>
      </c>
      <c r="C35" s="41" t="s">
        <v>218</v>
      </c>
      <c r="D35" s="37" t="s">
        <v>5</v>
      </c>
      <c r="E35" s="37" t="s">
        <v>255</v>
      </c>
    </row>
    <row r="36" spans="1:5" ht="45" customHeight="1" thickBot="1" x14ac:dyDescent="0.3">
      <c r="A36" s="44">
        <v>33</v>
      </c>
      <c r="B36" s="45">
        <v>1</v>
      </c>
      <c r="C36" s="46" t="s">
        <v>219</v>
      </c>
      <c r="D36" s="47" t="s">
        <v>5</v>
      </c>
      <c r="E36" s="37" t="s">
        <v>255</v>
      </c>
    </row>
    <row r="37" spans="1:5" ht="45" customHeight="1" thickBot="1" x14ac:dyDescent="0.3">
      <c r="A37" s="48">
        <v>34</v>
      </c>
      <c r="B37" s="48">
        <v>1</v>
      </c>
      <c r="C37" s="49" t="s">
        <v>151</v>
      </c>
      <c r="D37" s="50" t="s">
        <v>5</v>
      </c>
      <c r="E37" s="37" t="s">
        <v>255</v>
      </c>
    </row>
    <row r="38" spans="1:5" x14ac:dyDescent="0.25">
      <c r="A38" s="77" t="s">
        <v>256</v>
      </c>
      <c r="B38" s="77"/>
      <c r="C38" s="68"/>
      <c r="D38" s="68"/>
      <c r="E38" s="68"/>
    </row>
    <row r="39" spans="1:5" x14ac:dyDescent="0.25">
      <c r="A39" s="51" t="s">
        <v>0</v>
      </c>
      <c r="B39" s="51" t="s">
        <v>198</v>
      </c>
      <c r="C39" s="51" t="s">
        <v>220</v>
      </c>
      <c r="D39" s="51" t="s">
        <v>221</v>
      </c>
      <c r="E39" s="51" t="s">
        <v>201</v>
      </c>
    </row>
    <row r="40" spans="1:5" ht="15.75" thickBot="1" x14ac:dyDescent="0.3">
      <c r="A40" s="35">
        <v>35</v>
      </c>
      <c r="B40" s="36">
        <v>1</v>
      </c>
      <c r="C40" s="52" t="s">
        <v>45</v>
      </c>
      <c r="D40" s="37" t="s">
        <v>5</v>
      </c>
      <c r="E40" s="37" t="s">
        <v>255</v>
      </c>
    </row>
    <row r="41" spans="1:5" ht="15.75" thickBot="1" x14ac:dyDescent="0.3">
      <c r="A41" s="35">
        <v>36</v>
      </c>
      <c r="B41" s="36">
        <v>1</v>
      </c>
      <c r="C41" s="52" t="s">
        <v>46</v>
      </c>
      <c r="D41" s="37" t="s">
        <v>5</v>
      </c>
      <c r="E41" s="37" t="s">
        <v>255</v>
      </c>
    </row>
    <row r="42" spans="1:5" ht="15.75" thickBot="1" x14ac:dyDescent="0.3">
      <c r="A42" s="35">
        <v>37</v>
      </c>
      <c r="B42" s="36">
        <v>1</v>
      </c>
      <c r="C42" s="52" t="s">
        <v>47</v>
      </c>
      <c r="D42" s="37" t="s">
        <v>5</v>
      </c>
      <c r="E42" s="37" t="s">
        <v>255</v>
      </c>
    </row>
    <row r="43" spans="1:5" ht="15.75" thickBot="1" x14ac:dyDescent="0.3">
      <c r="A43" s="35">
        <v>38</v>
      </c>
      <c r="B43" s="36">
        <v>1</v>
      </c>
      <c r="C43" s="52" t="s">
        <v>48</v>
      </c>
      <c r="D43" s="37" t="s">
        <v>5</v>
      </c>
      <c r="E43" s="37" t="s">
        <v>255</v>
      </c>
    </row>
    <row r="44" spans="1:5" ht="15.75" thickBot="1" x14ac:dyDescent="0.3">
      <c r="A44" s="35">
        <v>39</v>
      </c>
      <c r="B44" s="55">
        <v>1</v>
      </c>
      <c r="C44" s="52" t="s">
        <v>222</v>
      </c>
      <c r="D44" s="53" t="s">
        <v>5</v>
      </c>
      <c r="E44" s="37" t="s">
        <v>255</v>
      </c>
    </row>
    <row r="45" spans="1:5" ht="15.75" thickBot="1" x14ac:dyDescent="0.3">
      <c r="A45" s="35">
        <v>40</v>
      </c>
      <c r="B45" s="36">
        <v>1</v>
      </c>
      <c r="C45" s="52" t="s">
        <v>154</v>
      </c>
      <c r="D45" s="37" t="s">
        <v>5</v>
      </c>
      <c r="E45" s="37" t="s">
        <v>255</v>
      </c>
    </row>
    <row r="46" spans="1:5" ht="15.75" thickBot="1" x14ac:dyDescent="0.3">
      <c r="A46" s="35">
        <v>41</v>
      </c>
      <c r="B46" s="36">
        <v>1</v>
      </c>
      <c r="C46" s="52" t="s">
        <v>223</v>
      </c>
      <c r="D46" s="37" t="s">
        <v>5</v>
      </c>
      <c r="E46" s="37" t="s">
        <v>255</v>
      </c>
    </row>
    <row r="47" spans="1:5" ht="15.75" thickBot="1" x14ac:dyDescent="0.3">
      <c r="A47" s="35">
        <v>42</v>
      </c>
      <c r="B47" s="36">
        <v>1</v>
      </c>
      <c r="C47" s="52" t="s">
        <v>155</v>
      </c>
      <c r="D47" s="37" t="s">
        <v>5</v>
      </c>
      <c r="E47" s="37" t="s">
        <v>255</v>
      </c>
    </row>
    <row r="48" spans="1:5" ht="15.75" thickBot="1" x14ac:dyDescent="0.3">
      <c r="A48" s="35">
        <v>43</v>
      </c>
      <c r="B48" s="36">
        <v>1</v>
      </c>
      <c r="C48" s="52" t="s">
        <v>53</v>
      </c>
      <c r="D48" s="37" t="s">
        <v>5</v>
      </c>
      <c r="E48" s="37" t="s">
        <v>255</v>
      </c>
    </row>
    <row r="49" spans="1:5" ht="15.75" thickBot="1" x14ac:dyDescent="0.3">
      <c r="A49" s="35">
        <v>44</v>
      </c>
      <c r="B49" s="36">
        <v>1</v>
      </c>
      <c r="C49" s="52" t="s">
        <v>156</v>
      </c>
      <c r="D49" s="37" t="s">
        <v>5</v>
      </c>
      <c r="E49" s="37" t="s">
        <v>255</v>
      </c>
    </row>
    <row r="50" spans="1:5" ht="15.75" thickBot="1" x14ac:dyDescent="0.3">
      <c r="A50" s="35">
        <v>45</v>
      </c>
      <c r="B50" s="36">
        <v>1</v>
      </c>
      <c r="C50" s="52" t="s">
        <v>55</v>
      </c>
      <c r="D50" s="37" t="s">
        <v>5</v>
      </c>
      <c r="E50" s="37" t="s">
        <v>255</v>
      </c>
    </row>
    <row r="51" spans="1:5" ht="15.75" thickBot="1" x14ac:dyDescent="0.3">
      <c r="A51" s="35">
        <v>46</v>
      </c>
      <c r="B51" s="36">
        <v>1</v>
      </c>
      <c r="C51" s="52" t="s">
        <v>56</v>
      </c>
      <c r="D51" s="37" t="s">
        <v>5</v>
      </c>
      <c r="E51" s="37" t="s">
        <v>255</v>
      </c>
    </row>
    <row r="52" spans="1:5" ht="15.75" thickBot="1" x14ac:dyDescent="0.3">
      <c r="A52" s="35">
        <v>47</v>
      </c>
      <c r="B52" s="36">
        <v>1</v>
      </c>
      <c r="C52" s="52" t="s">
        <v>224</v>
      </c>
      <c r="D52" s="37" t="s">
        <v>5</v>
      </c>
      <c r="E52" s="37" t="s">
        <v>255</v>
      </c>
    </row>
    <row r="53" spans="1:5" ht="15.75" thickBot="1" x14ac:dyDescent="0.3">
      <c r="A53" s="35">
        <v>48</v>
      </c>
      <c r="B53" s="36">
        <v>1</v>
      </c>
      <c r="C53" s="52" t="s">
        <v>58</v>
      </c>
      <c r="D53" s="37" t="s">
        <v>5</v>
      </c>
      <c r="E53" s="37" t="s">
        <v>255</v>
      </c>
    </row>
    <row r="54" spans="1:5" ht="15.75" thickBot="1" x14ac:dyDescent="0.3">
      <c r="A54" s="35">
        <v>49</v>
      </c>
      <c r="B54" s="36">
        <v>1</v>
      </c>
      <c r="C54" s="52" t="s">
        <v>225</v>
      </c>
      <c r="D54" s="37" t="s">
        <v>5</v>
      </c>
      <c r="E54" s="37" t="s">
        <v>255</v>
      </c>
    </row>
    <row r="55" spans="1:5" ht="15.75" thickBot="1" x14ac:dyDescent="0.3">
      <c r="A55" s="35">
        <v>50</v>
      </c>
      <c r="B55" s="36">
        <v>1</v>
      </c>
      <c r="C55" s="52" t="s">
        <v>226</v>
      </c>
      <c r="D55" s="37" t="s">
        <v>5</v>
      </c>
      <c r="E55" s="37" t="s">
        <v>255</v>
      </c>
    </row>
    <row r="56" spans="1:5" ht="15.75" thickBot="1" x14ac:dyDescent="0.3">
      <c r="A56" s="35">
        <v>51</v>
      </c>
      <c r="B56" s="36">
        <v>1</v>
      </c>
      <c r="C56" s="52" t="s">
        <v>227</v>
      </c>
      <c r="D56" s="37" t="s">
        <v>5</v>
      </c>
      <c r="E56" s="37" t="s">
        <v>255</v>
      </c>
    </row>
    <row r="57" spans="1:5" ht="15.75" thickBot="1" x14ac:dyDescent="0.3">
      <c r="A57" s="35">
        <v>52</v>
      </c>
      <c r="B57" s="36">
        <v>1</v>
      </c>
      <c r="C57" s="52" t="s">
        <v>62</v>
      </c>
      <c r="D57" s="37" t="s">
        <v>5</v>
      </c>
      <c r="E57" s="37" t="s">
        <v>255</v>
      </c>
    </row>
    <row r="58" spans="1:5" ht="15.75" thickBot="1" x14ac:dyDescent="0.3">
      <c r="A58" s="35">
        <v>53</v>
      </c>
      <c r="B58" s="36">
        <v>1</v>
      </c>
      <c r="C58" s="52" t="s">
        <v>228</v>
      </c>
      <c r="D58" s="37" t="s">
        <v>5</v>
      </c>
      <c r="E58" s="37" t="s">
        <v>255</v>
      </c>
    </row>
    <row r="59" spans="1:5" ht="15.75" thickBot="1" x14ac:dyDescent="0.3">
      <c r="A59" s="35">
        <v>54</v>
      </c>
      <c r="B59" s="36">
        <v>1</v>
      </c>
      <c r="C59" s="52" t="s">
        <v>160</v>
      </c>
      <c r="D59" s="37" t="s">
        <v>5</v>
      </c>
      <c r="E59" s="37" t="s">
        <v>255</v>
      </c>
    </row>
    <row r="60" spans="1:5" ht="15.75" thickBot="1" x14ac:dyDescent="0.3">
      <c r="A60" s="35">
        <v>55</v>
      </c>
      <c r="B60" s="36">
        <v>1</v>
      </c>
      <c r="C60" s="52" t="s">
        <v>65</v>
      </c>
      <c r="D60" s="37" t="s">
        <v>5</v>
      </c>
      <c r="E60" s="37" t="s">
        <v>255</v>
      </c>
    </row>
    <row r="61" spans="1:5" ht="15.75" thickBot="1" x14ac:dyDescent="0.3">
      <c r="A61" s="35">
        <v>56</v>
      </c>
      <c r="B61" s="36">
        <v>1</v>
      </c>
      <c r="C61" s="52" t="s">
        <v>66</v>
      </c>
      <c r="D61" s="37" t="s">
        <v>5</v>
      </c>
      <c r="E61" s="37" t="s">
        <v>255</v>
      </c>
    </row>
    <row r="62" spans="1:5" ht="15.75" thickBot="1" x14ac:dyDescent="0.3">
      <c r="A62" s="35">
        <v>57</v>
      </c>
      <c r="B62" s="36">
        <v>1</v>
      </c>
      <c r="C62" s="52" t="s">
        <v>161</v>
      </c>
      <c r="D62" s="37" t="s">
        <v>5</v>
      </c>
      <c r="E62" s="37" t="s">
        <v>255</v>
      </c>
    </row>
    <row r="63" spans="1:5" ht="15.75" thickBot="1" x14ac:dyDescent="0.3">
      <c r="A63" s="35">
        <v>58</v>
      </c>
      <c r="B63" s="36">
        <v>1</v>
      </c>
      <c r="C63" s="52" t="s">
        <v>68</v>
      </c>
      <c r="D63" s="37" t="s">
        <v>5</v>
      </c>
      <c r="E63" s="37" t="s">
        <v>255</v>
      </c>
    </row>
    <row r="64" spans="1:5" ht="15.75" thickBot="1" x14ac:dyDescent="0.3">
      <c r="A64" s="35">
        <v>59</v>
      </c>
      <c r="B64" s="36">
        <v>1</v>
      </c>
      <c r="C64" s="52" t="s">
        <v>69</v>
      </c>
      <c r="D64" s="37" t="s">
        <v>5</v>
      </c>
      <c r="E64" s="37" t="s">
        <v>255</v>
      </c>
    </row>
    <row r="65" spans="1:5" x14ac:dyDescent="0.25">
      <c r="A65" s="77" t="s">
        <v>257</v>
      </c>
      <c r="B65" s="77"/>
      <c r="C65" s="68"/>
      <c r="D65" s="68"/>
      <c r="E65" s="68"/>
    </row>
    <row r="66" spans="1:5" ht="15.75" thickBot="1" x14ac:dyDescent="0.3">
      <c r="A66" s="39" t="s">
        <v>197</v>
      </c>
      <c r="B66" s="40" t="s">
        <v>198</v>
      </c>
      <c r="C66" s="40" t="s">
        <v>229</v>
      </c>
      <c r="D66" s="40" t="s">
        <v>221</v>
      </c>
      <c r="E66" s="34" t="s">
        <v>201</v>
      </c>
    </row>
    <row r="67" spans="1:5" ht="15.75" thickBot="1" x14ac:dyDescent="0.3">
      <c r="A67" s="35">
        <v>60</v>
      </c>
      <c r="B67" s="36">
        <v>1</v>
      </c>
      <c r="C67" s="52" t="s">
        <v>70</v>
      </c>
      <c r="D67" s="37" t="s">
        <v>5</v>
      </c>
      <c r="E67" s="37" t="s">
        <v>255</v>
      </c>
    </row>
    <row r="68" spans="1:5" ht="15.75" thickBot="1" x14ac:dyDescent="0.3">
      <c r="A68" s="35">
        <v>61</v>
      </c>
      <c r="B68" s="36">
        <v>1</v>
      </c>
      <c r="C68" s="52" t="s">
        <v>162</v>
      </c>
      <c r="D68" s="37" t="s">
        <v>5</v>
      </c>
      <c r="E68" s="37" t="s">
        <v>255</v>
      </c>
    </row>
    <row r="69" spans="1:5" ht="15.75" thickBot="1" x14ac:dyDescent="0.3">
      <c r="A69" s="35">
        <v>62</v>
      </c>
      <c r="B69" s="36">
        <v>1</v>
      </c>
      <c r="C69" s="52" t="s">
        <v>72</v>
      </c>
      <c r="D69" s="37" t="s">
        <v>5</v>
      </c>
      <c r="E69" s="37" t="s">
        <v>255</v>
      </c>
    </row>
    <row r="70" spans="1:5" ht="15.75" thickBot="1" x14ac:dyDescent="0.3">
      <c r="A70" s="35">
        <v>63</v>
      </c>
      <c r="B70" s="36">
        <v>1</v>
      </c>
      <c r="C70" s="52" t="s">
        <v>163</v>
      </c>
      <c r="D70" s="37" t="s">
        <v>5</v>
      </c>
      <c r="E70" s="37" t="s">
        <v>255</v>
      </c>
    </row>
    <row r="71" spans="1:5" ht="15.75" thickBot="1" x14ac:dyDescent="0.3">
      <c r="A71" s="35">
        <v>64</v>
      </c>
      <c r="B71" s="36">
        <v>1</v>
      </c>
      <c r="C71" s="52" t="s">
        <v>164</v>
      </c>
      <c r="D71" s="37" t="s">
        <v>5</v>
      </c>
      <c r="E71" s="37" t="s">
        <v>255</v>
      </c>
    </row>
    <row r="72" spans="1:5" ht="15.75" thickBot="1" x14ac:dyDescent="0.3">
      <c r="A72" s="35">
        <v>65</v>
      </c>
      <c r="B72" s="36">
        <v>1</v>
      </c>
      <c r="C72" s="52" t="s">
        <v>165</v>
      </c>
      <c r="D72" s="37" t="s">
        <v>5</v>
      </c>
      <c r="E72" s="37" t="s">
        <v>255</v>
      </c>
    </row>
    <row r="73" spans="1:5" ht="15.75" thickBot="1" x14ac:dyDescent="0.3">
      <c r="A73" s="35">
        <v>66</v>
      </c>
      <c r="B73" s="36">
        <v>1</v>
      </c>
      <c r="C73" s="52" t="s">
        <v>166</v>
      </c>
      <c r="D73" s="37" t="s">
        <v>5</v>
      </c>
      <c r="E73" s="37" t="s">
        <v>255</v>
      </c>
    </row>
    <row r="74" spans="1:5" ht="15.75" thickBot="1" x14ac:dyDescent="0.3">
      <c r="A74" s="35">
        <v>67</v>
      </c>
      <c r="B74" s="36">
        <v>1</v>
      </c>
      <c r="C74" s="52" t="s">
        <v>77</v>
      </c>
      <c r="D74" s="53" t="s">
        <v>5</v>
      </c>
      <c r="E74" s="37" t="s">
        <v>255</v>
      </c>
    </row>
    <row r="75" spans="1:5" ht="15.75" thickBot="1" x14ac:dyDescent="0.3">
      <c r="A75" s="35">
        <v>68</v>
      </c>
      <c r="B75" s="36">
        <v>1</v>
      </c>
      <c r="C75" s="52" t="s">
        <v>78</v>
      </c>
      <c r="D75" s="53" t="s">
        <v>5</v>
      </c>
      <c r="E75" s="37" t="s">
        <v>255</v>
      </c>
    </row>
    <row r="76" spans="1:5" ht="15.75" thickBot="1" x14ac:dyDescent="0.3">
      <c r="A76" s="35">
        <v>69</v>
      </c>
      <c r="B76" s="55">
        <v>1</v>
      </c>
      <c r="C76" s="52" t="s">
        <v>79</v>
      </c>
      <c r="D76" s="53" t="s">
        <v>105</v>
      </c>
      <c r="E76" s="37" t="s">
        <v>255</v>
      </c>
    </row>
    <row r="77" spans="1:5" ht="15.75" thickBot="1" x14ac:dyDescent="0.3">
      <c r="A77" s="35">
        <v>70</v>
      </c>
      <c r="B77" s="36">
        <v>1</v>
      </c>
      <c r="C77" s="52" t="s">
        <v>167</v>
      </c>
      <c r="D77" s="53" t="s">
        <v>5</v>
      </c>
      <c r="E77" s="37" t="s">
        <v>255</v>
      </c>
    </row>
    <row r="78" spans="1:5" ht="15.75" thickBot="1" x14ac:dyDescent="0.3">
      <c r="A78" s="35">
        <v>71</v>
      </c>
      <c r="B78" s="36">
        <v>1</v>
      </c>
      <c r="C78" s="52" t="s">
        <v>81</v>
      </c>
      <c r="D78" s="53" t="s">
        <v>5</v>
      </c>
      <c r="E78" s="37" t="s">
        <v>255</v>
      </c>
    </row>
    <row r="79" spans="1:5" ht="15.75" thickBot="1" x14ac:dyDescent="0.3">
      <c r="A79" s="35">
        <v>72</v>
      </c>
      <c r="B79" s="36">
        <v>1</v>
      </c>
      <c r="C79" s="52" t="s">
        <v>168</v>
      </c>
      <c r="D79" s="53" t="s">
        <v>5</v>
      </c>
      <c r="E79" s="37" t="s">
        <v>255</v>
      </c>
    </row>
    <row r="80" spans="1:5" ht="15.75" thickBot="1" x14ac:dyDescent="0.3">
      <c r="A80" s="35">
        <v>73</v>
      </c>
      <c r="B80" s="36">
        <v>1</v>
      </c>
      <c r="C80" s="52" t="s">
        <v>83</v>
      </c>
      <c r="D80" s="53" t="s">
        <v>5</v>
      </c>
      <c r="E80" s="37" t="s">
        <v>255</v>
      </c>
    </row>
    <row r="81" spans="1:5" ht="15.75" thickBot="1" x14ac:dyDescent="0.3">
      <c r="A81" s="35">
        <v>74</v>
      </c>
      <c r="B81" s="36">
        <v>1</v>
      </c>
      <c r="C81" s="52" t="s">
        <v>84</v>
      </c>
      <c r="D81" s="53" t="s">
        <v>5</v>
      </c>
      <c r="E81" s="37" t="s">
        <v>255</v>
      </c>
    </row>
    <row r="82" spans="1:5" ht="15.75" thickBot="1" x14ac:dyDescent="0.3">
      <c r="A82" s="35">
        <v>75</v>
      </c>
      <c r="B82" s="36">
        <v>1</v>
      </c>
      <c r="C82" s="52" t="s">
        <v>85</v>
      </c>
      <c r="D82" s="53" t="s">
        <v>5</v>
      </c>
      <c r="E82" s="37" t="s">
        <v>255</v>
      </c>
    </row>
    <row r="83" spans="1:5" ht="15.75" thickBot="1" x14ac:dyDescent="0.3">
      <c r="A83" s="35">
        <v>76</v>
      </c>
      <c r="B83" s="36">
        <v>1</v>
      </c>
      <c r="C83" s="52" t="s">
        <v>169</v>
      </c>
      <c r="D83" s="53" t="s">
        <v>5</v>
      </c>
      <c r="E83" s="37" t="s">
        <v>255</v>
      </c>
    </row>
    <row r="84" spans="1:5" ht="36" customHeight="1" thickBot="1" x14ac:dyDescent="0.3">
      <c r="A84" s="35">
        <v>77</v>
      </c>
      <c r="B84" s="55">
        <v>1</v>
      </c>
      <c r="C84" s="52" t="s">
        <v>170</v>
      </c>
      <c r="D84" s="53" t="s">
        <v>5</v>
      </c>
      <c r="E84" s="37" t="s">
        <v>255</v>
      </c>
    </row>
    <row r="85" spans="1:5" ht="15.75" thickBot="1" x14ac:dyDescent="0.3">
      <c r="A85" s="35">
        <v>78</v>
      </c>
      <c r="B85" s="36">
        <v>1</v>
      </c>
      <c r="C85" s="52" t="s">
        <v>171</v>
      </c>
      <c r="D85" s="37" t="s">
        <v>5</v>
      </c>
      <c r="E85" s="37" t="s">
        <v>255</v>
      </c>
    </row>
    <row r="86" spans="1:5" ht="15.75" thickBot="1" x14ac:dyDescent="0.3">
      <c r="A86" s="35">
        <v>79</v>
      </c>
      <c r="B86" s="36">
        <v>1</v>
      </c>
      <c r="C86" s="52" t="s">
        <v>172</v>
      </c>
      <c r="D86" s="37" t="s">
        <v>5</v>
      </c>
      <c r="E86" s="37" t="s">
        <v>255</v>
      </c>
    </row>
    <row r="87" spans="1:5" ht="16.5" customHeight="1" x14ac:dyDescent="0.25">
      <c r="A87" s="77" t="s">
        <v>257</v>
      </c>
      <c r="B87" s="77"/>
      <c r="C87" s="68"/>
      <c r="D87" s="68"/>
      <c r="E87" s="68"/>
    </row>
    <row r="88" spans="1:5" ht="23.25" thickBot="1" x14ac:dyDescent="0.3">
      <c r="A88" s="39" t="s">
        <v>197</v>
      </c>
      <c r="B88" s="40" t="s">
        <v>198</v>
      </c>
      <c r="C88" s="40" t="s">
        <v>230</v>
      </c>
      <c r="D88" s="40" t="s">
        <v>221</v>
      </c>
      <c r="E88" s="40" t="s">
        <v>201</v>
      </c>
    </row>
    <row r="89" spans="1:5" ht="23.25" thickBot="1" x14ac:dyDescent="0.3">
      <c r="A89" s="54">
        <v>80</v>
      </c>
      <c r="B89" s="55">
        <v>1</v>
      </c>
      <c r="C89" s="52" t="s">
        <v>90</v>
      </c>
      <c r="D89" s="55" t="s">
        <v>231</v>
      </c>
      <c r="E89" s="37" t="s">
        <v>255</v>
      </c>
    </row>
    <row r="90" spans="1:5" ht="15.75" thickBot="1" x14ac:dyDescent="0.3">
      <c r="A90" s="54">
        <v>81</v>
      </c>
      <c r="B90" s="55">
        <v>1</v>
      </c>
      <c r="C90" s="52" t="s">
        <v>232</v>
      </c>
      <c r="D90" s="53" t="s">
        <v>105</v>
      </c>
      <c r="E90" s="37" t="s">
        <v>255</v>
      </c>
    </row>
    <row r="91" spans="1:5" ht="23.25" thickBot="1" x14ac:dyDescent="0.3">
      <c r="A91" s="54">
        <v>82</v>
      </c>
      <c r="B91" s="55">
        <v>1</v>
      </c>
      <c r="C91" s="52" t="s">
        <v>233</v>
      </c>
      <c r="D91" s="53" t="s">
        <v>234</v>
      </c>
      <c r="E91" s="37" t="s">
        <v>255</v>
      </c>
    </row>
    <row r="92" spans="1:5" ht="15.75" thickBot="1" x14ac:dyDescent="0.3">
      <c r="A92" s="54">
        <v>83</v>
      </c>
      <c r="B92" s="55">
        <v>1</v>
      </c>
      <c r="C92" s="52" t="s">
        <v>175</v>
      </c>
      <c r="D92" s="53" t="s">
        <v>235</v>
      </c>
      <c r="E92" s="37" t="s">
        <v>255</v>
      </c>
    </row>
    <row r="93" spans="1:5" ht="23.25" thickBot="1" x14ac:dyDescent="0.3">
      <c r="A93" s="54">
        <v>84</v>
      </c>
      <c r="B93" s="36">
        <v>1</v>
      </c>
      <c r="C93" s="41" t="s">
        <v>176</v>
      </c>
      <c r="D93" s="37" t="s">
        <v>105</v>
      </c>
      <c r="E93" s="37" t="s">
        <v>255</v>
      </c>
    </row>
    <row r="94" spans="1:5" ht="23.25" thickBot="1" x14ac:dyDescent="0.3">
      <c r="A94" s="54">
        <v>85</v>
      </c>
      <c r="B94" s="36">
        <v>1</v>
      </c>
      <c r="C94" s="41" t="s">
        <v>236</v>
      </c>
      <c r="D94" s="37" t="s">
        <v>5</v>
      </c>
      <c r="E94" s="37" t="s">
        <v>255</v>
      </c>
    </row>
    <row r="95" spans="1:5" ht="23.25" thickBot="1" x14ac:dyDescent="0.3">
      <c r="A95" s="54">
        <v>86</v>
      </c>
      <c r="B95" s="36">
        <v>1</v>
      </c>
      <c r="C95" s="41" t="s">
        <v>178</v>
      </c>
      <c r="D95" s="37" t="s">
        <v>5</v>
      </c>
      <c r="E95" s="37" t="s">
        <v>255</v>
      </c>
    </row>
    <row r="96" spans="1:5" ht="57.75" customHeight="1" thickBot="1" x14ac:dyDescent="0.3">
      <c r="A96" s="54">
        <v>87</v>
      </c>
      <c r="B96" s="36">
        <v>1</v>
      </c>
      <c r="C96" s="41" t="s">
        <v>179</v>
      </c>
      <c r="D96" s="37" t="s">
        <v>5</v>
      </c>
      <c r="E96" s="37" t="s">
        <v>255</v>
      </c>
    </row>
    <row r="97" spans="1:5" ht="34.5" thickBot="1" x14ac:dyDescent="0.3">
      <c r="A97" s="54">
        <v>88</v>
      </c>
      <c r="B97" s="36">
        <v>1</v>
      </c>
      <c r="C97" s="41" t="s">
        <v>237</v>
      </c>
      <c r="D97" s="37" t="s">
        <v>105</v>
      </c>
      <c r="E97" s="37" t="s">
        <v>255</v>
      </c>
    </row>
    <row r="98" spans="1:5" ht="23.25" thickBot="1" x14ac:dyDescent="0.3">
      <c r="A98" s="54">
        <v>89</v>
      </c>
      <c r="B98" s="36">
        <v>1</v>
      </c>
      <c r="C98" s="41" t="s">
        <v>181</v>
      </c>
      <c r="D98" s="37" t="s">
        <v>5</v>
      </c>
      <c r="E98" s="37" t="s">
        <v>255</v>
      </c>
    </row>
    <row r="99" spans="1:5" ht="23.25" thickBot="1" x14ac:dyDescent="0.3">
      <c r="A99" s="54">
        <v>90</v>
      </c>
      <c r="B99" s="36">
        <v>1</v>
      </c>
      <c r="C99" s="41" t="s">
        <v>182</v>
      </c>
      <c r="D99" s="37" t="s">
        <v>238</v>
      </c>
      <c r="E99" s="37" t="s">
        <v>255</v>
      </c>
    </row>
    <row r="100" spans="1:5" ht="90.75" thickBot="1" x14ac:dyDescent="0.3">
      <c r="A100" s="54">
        <v>91</v>
      </c>
      <c r="B100" s="36">
        <v>1</v>
      </c>
      <c r="C100" s="41" t="s">
        <v>183</v>
      </c>
      <c r="D100" s="37" t="s">
        <v>31</v>
      </c>
      <c r="E100" s="37" t="s">
        <v>255</v>
      </c>
    </row>
    <row r="101" spans="1:5" ht="79.5" thickBot="1" x14ac:dyDescent="0.3">
      <c r="A101" s="54">
        <v>92</v>
      </c>
      <c r="B101" s="36">
        <v>1</v>
      </c>
      <c r="C101" s="41" t="s">
        <v>184</v>
      </c>
      <c r="D101" s="37" t="s">
        <v>31</v>
      </c>
      <c r="E101" s="37" t="s">
        <v>255</v>
      </c>
    </row>
    <row r="102" spans="1:5" ht="79.5" thickBot="1" x14ac:dyDescent="0.3">
      <c r="A102" s="54">
        <v>93</v>
      </c>
      <c r="B102" s="36">
        <v>1</v>
      </c>
      <c r="C102" s="41" t="s">
        <v>185</v>
      </c>
      <c r="D102" s="37" t="s">
        <v>31</v>
      </c>
      <c r="E102" s="37" t="s">
        <v>255</v>
      </c>
    </row>
    <row r="103" spans="1:5" ht="79.5" thickBot="1" x14ac:dyDescent="0.3">
      <c r="A103" s="54">
        <v>94</v>
      </c>
      <c r="B103" s="36">
        <v>1</v>
      </c>
      <c r="C103" s="41" t="s">
        <v>186</v>
      </c>
      <c r="D103" s="37" t="s">
        <v>31</v>
      </c>
      <c r="E103" s="37" t="s">
        <v>255</v>
      </c>
    </row>
    <row r="104" spans="1:5" ht="15.75" thickBot="1" x14ac:dyDescent="0.3">
      <c r="A104" s="54">
        <v>95</v>
      </c>
      <c r="B104" s="55">
        <v>1</v>
      </c>
      <c r="C104" s="52" t="s">
        <v>187</v>
      </c>
      <c r="D104" s="53" t="s">
        <v>234</v>
      </c>
      <c r="E104" s="37" t="s">
        <v>255</v>
      </c>
    </row>
  </sheetData>
  <mergeCells count="4">
    <mergeCell ref="A87:B87"/>
    <mergeCell ref="A2:B2"/>
    <mergeCell ref="A38:B38"/>
    <mergeCell ref="A65:B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buenaventura</vt:lpstr>
      <vt:lpstr>bahia -nuqui-jurado ok</vt:lpstr>
      <vt:lpstr>jurado</vt:lpstr>
      <vt:lpstr>especificaciones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Vergara Mariño</dc:creator>
  <cp:lastModifiedBy>Maria Juliana Granada Osorio</cp:lastModifiedBy>
  <cp:lastPrinted>2023-07-05T22:33:49Z</cp:lastPrinted>
  <dcterms:created xsi:type="dcterms:W3CDTF">2023-01-03T13:54:02Z</dcterms:created>
  <dcterms:modified xsi:type="dcterms:W3CDTF">2023-10-27T14:40:48Z</dcterms:modified>
</cp:coreProperties>
</file>