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LOCI101\Plan de Accion\DOCUMENTOS VIGENCIA 2021\INFORMES DE LEY\"/>
    </mc:Choice>
  </mc:AlternateContent>
  <bookViews>
    <workbookView xWindow="0" yWindow="0" windowWidth="24000" windowHeight="9735" activeTab="2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A14" i="12"/>
  <c r="B3" i="12"/>
  <c r="A3" i="12"/>
  <c r="A15" i="12" s="1"/>
  <c r="BP3" i="12"/>
  <c r="A13" i="12" l="1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<sst xmlns="http://schemas.openxmlformats.org/spreadsheetml/2006/main" count="266" uniqueCount="172">
  <si>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</si>
  <si>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</si>
  <si>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</si>
  <si>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</si>
  <si>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</si>
  <si>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</si>
  <si>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</si>
  <si>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</si>
  <si>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</si>
  <si>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</si>
  <si>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</si>
  <si>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</si>
  <si>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</si>
  <si>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</si>
  <si>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</si>
  <si>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</si>
  <si>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</si>
  <si>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</si>
  <si>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</si>
  <si>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</si>
  <si>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</si>
  <si>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</si>
  <si>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</si>
  <si>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</si>
  <si>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</si>
  <si>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</si>
  <si>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</si>
  <si>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</si>
  <si>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</si>
  <si>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</si>
  <si>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</si>
  <si>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</si>
  <si>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</si>
  <si>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</si>
  <si>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</si>
  <si>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</si>
  <si>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</si>
  <si>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</si>
  <si>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</si>
  <si>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</si>
  <si>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</si>
  <si>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</si>
  <si>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</si>
  <si>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</si>
  <si>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</si>
  <si>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</si>
  <si>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</si>
  <si>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</si>
  <si>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</si>
  <si>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</si>
  <si>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</si>
  <si>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</si>
  <si>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</si>
  <si>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</si>
  <si>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</si>
  <si>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</si>
  <si>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</si>
  <si>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</si>
  <si>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</si>
  <si>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</si>
  <si>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</si>
  <si>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</si>
  <si>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</si>
  <si>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</si>
  <si>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</si>
  <si>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</si>
  <si>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</si>
  <si>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</si>
  <si>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</si>
  <si>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</si>
  <si>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</si>
  <si>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</si>
  <si>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</si>
  <si>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</si>
  <si>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</si>
  <si>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</si>
  <si>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</si>
  <si>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</si>
  <si>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</si>
  <si>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</si>
  <si>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</si>
  <si>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</si>
  <si>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</si>
  <si>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</si>
  <si>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</si>
  <si>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</si>
  <si>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</si>
  <si>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</si>
  <si>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</si>
  <si>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</si>
  <si>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</si>
  <si>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</si>
  <si>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</si>
  <si>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</si>
  <si>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</si>
  <si>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</si>
  <si>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</si>
  <si>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</si>
  <si>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</si>
  <si>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</si>
  <si>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</si>
  <si>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</si>
  <si>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</si>
  <si>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</si>
  <si>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</si>
  <si>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</si>
  <si>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</si>
  <si>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</si>
  <si>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</si>
  <si>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</si>
  <si>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</si>
  <si>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</si>
  <si>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</si>
  <si>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</si>
  <si>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</si>
  <si>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</si>
  <si>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</si>
  <si>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</si>
  <si>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</si>
  <si>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</si>
  <si>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</si>
  <si>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</si>
  <si>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</si>
  <si>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</si>
  <si>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</si>
  <si>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</si>
  <si>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</si>
  <si>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</si>
  <si>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</si>
  <si>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</si>
  <si>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</si>
  <si>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</si>
  <si>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</si>
  <si>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</si>
  <si>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</si>
  <si>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</si>
  <si>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</si>
  <si>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</si>
  <si>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</si>
  <si>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</si>
  <si>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</si>
  <si>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</si>
  <si>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</si>
  <si>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</si>
  <si>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</si>
  <si>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</si>
  <si>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</si>
  <si>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</si>
  <si>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</si>
  <si>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</si>
  <si>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</si>
  <si>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</si>
  <si>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</si>
  <si>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</si>
  <si>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</si>
  <si>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</si>
  <si>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</si>
  <si>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</si>
  <si>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</si>
  <si>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SANDRA PATRICIA BOLAÑOS RODRIGUEZ</t>
  </si>
  <si>
    <t>MARTHA EUGENIA CORTES BAQUERO</t>
  </si>
  <si>
    <t xml:space="preserve">DIANA MILENA TRIANA MORENO </t>
  </si>
  <si>
    <t xml:space="preserve">ALEJANDRO ULISES MURILLO DEVIA </t>
  </si>
  <si>
    <t>LUCILA SALAMANCA ARBELAEZ</t>
  </si>
  <si>
    <t>ESTEFANY ISABEL MEJIA GOMEZ</t>
  </si>
  <si>
    <t xml:space="preserve">Jefe financiero: Se evidencio capacitación con tematica  Rol Jefe financiero  con fecha 16/09/2020, no se evidenciaron capacitaciones en el semestre de medición.
Jefe juridico: Se evidencio capacitación con tematica Calificación del Riesgo y Provisión Contable del sistema EKOGUI.
Enlace de pagos: Se evidencio capacitación con tematica Excel aplicado al sistema EKOGUI
Jefe de Control Interno: Se posesiono en el cargo el 21 de mayo de 2021.
Secretario técnico: Se evidencio capacitación en excel aplicado al sistema EKOGUI.
Administradora de la entidad : Se evidencio la ultima capacitación   en Calificación del Riesgo y Provisión Contable.
</t>
  </si>
  <si>
    <t>Se evidenció que todos los abogados presentan capacitaciones posteriores al 01-01-2021</t>
  </si>
  <si>
    <t>Según lo consultado con la Oficina Juridica en la actualidad no existen arbitramentos.</t>
  </si>
  <si>
    <t>Reporte  SIIF "informe situación de apropiaciones" apropiado por sentencias $1432 millones y  conciliaciones $430 millones,  no se reflejan movimientos y aun se encuentra disponible en su totalidad</t>
  </si>
  <si>
    <t>AGENCIA LOGISTICA DE LAS FUERZAS MILITARES</t>
  </si>
  <si>
    <t>La información de EKOGUI se cruzó frente al cuadro control de procesos GJ-FO-03 el cual es diligenciado y remitido por la Oficina Juridica mensualmente, sin embargo, se evidencia diferencias e inconsistencias en algunos  procesos reportados. 
Se evidencia los procesos 520012333000202100120000 y 52001233300020210012500 no estan en EKOGUI.</t>
  </si>
  <si>
    <t>Frente al proceso extrajudicial de la muestra con ID EKOGUI 1424863, el cual tiene fecha de registro 2019-12-19, la Oficina Juridica manifiesta que la ALFM ya  envío la novedad a la ANDJE sobre ese proceso.
La información de eKOGUI se cruza frente al cuadro de informe de conciliaciones (GJ-FO-01), se evidenciarion diferencias en cantidades.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</si>
</sst>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4" t="s">
        <v>85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 ht="23.25" x14ac:dyDescent="0.35">
      <c r="B4" s="84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7"/>
    </row>
    <row r="7" spans="2:15" x14ac:dyDescent="0.25">
      <c r="B7" s="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workbookViewId="0">
      <selection activeCell="C19" sqref="C19:G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8" t="s">
        <v>117</v>
      </c>
      <c r="C7" s="89"/>
      <c r="D7" s="89"/>
      <c r="E7" s="89"/>
      <c r="F7" s="89"/>
      <c r="G7" s="90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3" t="s">
        <v>128</v>
      </c>
      <c r="C9" s="94"/>
      <c r="D9" s="80">
        <v>44438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1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12</v>
      </c>
      <c r="D12" s="60">
        <v>43872</v>
      </c>
      <c r="E12" s="58" t="s">
        <v>159</v>
      </c>
      <c r="F12" s="59">
        <v>44090</v>
      </c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1</v>
      </c>
      <c r="J12" s="42">
        <f t="shared" ref="J12:J17" si="2">+IF(C12="No",1,0)</f>
        <v>0</v>
      </c>
    </row>
    <row r="13" spans="2:20" x14ac:dyDescent="0.25">
      <c r="B13" s="21" t="s">
        <v>1</v>
      </c>
      <c r="C13" s="57" t="s">
        <v>12</v>
      </c>
      <c r="D13" s="60">
        <v>42370</v>
      </c>
      <c r="E13" s="58" t="s">
        <v>160</v>
      </c>
      <c r="F13" s="59">
        <v>44295</v>
      </c>
      <c r="G13" s="56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12</v>
      </c>
      <c r="D14" s="60">
        <v>43823</v>
      </c>
      <c r="E14" s="58" t="s">
        <v>161</v>
      </c>
      <c r="F14" s="59">
        <v>44302</v>
      </c>
      <c r="G14" s="56" t="str">
        <f t="shared" si="3"/>
        <v/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44379</v>
      </c>
      <c r="E15" s="58" t="s">
        <v>162</v>
      </c>
      <c r="F15" s="59"/>
      <c r="G15" s="56" t="str">
        <f t="shared" si="3"/>
        <v>DESACTUALIZADO</v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42957</v>
      </c>
      <c r="E16" s="58" t="s">
        <v>163</v>
      </c>
      <c r="F16" s="59">
        <v>44302</v>
      </c>
      <c r="G16" s="56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43644</v>
      </c>
      <c r="E17" s="58" t="s">
        <v>164</v>
      </c>
      <c r="F17" s="59">
        <v>44295</v>
      </c>
      <c r="G17" s="56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1" t="s">
        <v>165</v>
      </c>
      <c r="D19" s="91"/>
      <c r="E19" s="91"/>
      <c r="F19" s="91"/>
      <c r="G19" s="92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>
      <formula1>$T$7:$T$9</formula1>
    </dataValidation>
    <dataValidation type="date" allowBlank="1" showInputMessage="1" showErrorMessage="1" sqref="D9">
      <formula1>44378</formula1>
      <formula2>44439</formula2>
    </dataValidation>
    <dataValidation type="date" allowBlank="1" showInputMessage="1" showErrorMessage="1" sqref="D12:D17 F12:F17">
      <formula1>40544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5"/>
  <sheetViews>
    <sheetView showGridLines="0" tabSelected="1" workbookViewId="0">
      <selection activeCell="C20" sqref="C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8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>
        <v>44438</v>
      </c>
      <c r="E7" s="26"/>
      <c r="F7" s="95" t="str">
        <f>"Seleccione una muestra de "&amp;V3&amp;" abogados activos y complete la siguiente tabla"</f>
        <v>Seleccione una muestra de 8 abogados activos y complete la siguiente tabla</v>
      </c>
      <c r="G7" s="96"/>
      <c r="H7" s="33"/>
    </row>
    <row r="8" spans="2:22" x14ac:dyDescent="0.25">
      <c r="B8" s="14"/>
      <c r="D8" s="15"/>
      <c r="E8" s="15"/>
      <c r="F8" s="97"/>
      <c r="G8" s="98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>
        <v>8</v>
      </c>
      <c r="H10" s="16"/>
    </row>
    <row r="11" spans="2:22" x14ac:dyDescent="0.25">
      <c r="B11" s="14"/>
      <c r="C11" s="20" t="s">
        <v>21</v>
      </c>
      <c r="D11" s="57">
        <v>8</v>
      </c>
      <c r="E11" s="6"/>
      <c r="F11" s="20" t="s">
        <v>104</v>
      </c>
      <c r="G11" s="57">
        <v>8</v>
      </c>
      <c r="H11" s="16"/>
    </row>
    <row r="12" spans="2:22" x14ac:dyDescent="0.25">
      <c r="B12" s="14"/>
      <c r="C12" s="20" t="s">
        <v>22</v>
      </c>
      <c r="D12" s="57">
        <v>8</v>
      </c>
      <c r="E12" s="6"/>
      <c r="F12" s="20" t="s">
        <v>105</v>
      </c>
      <c r="G12" s="57">
        <v>8</v>
      </c>
      <c r="H12" s="16"/>
    </row>
    <row r="13" spans="2:22" x14ac:dyDescent="0.25">
      <c r="B13" s="14"/>
      <c r="C13" s="20" t="s">
        <v>26</v>
      </c>
      <c r="D13" s="57">
        <v>8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>
        <v>8</v>
      </c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0</v>
      </c>
      <c r="E17" s="6"/>
      <c r="F17" s="20" t="s">
        <v>119</v>
      </c>
      <c r="G17" s="57">
        <v>8</v>
      </c>
      <c r="H17" s="16"/>
    </row>
    <row r="18" spans="2:8" x14ac:dyDescent="0.25">
      <c r="B18" s="14"/>
      <c r="C18" s="20" t="s">
        <v>136</v>
      </c>
      <c r="D18" s="57">
        <v>0</v>
      </c>
      <c r="E18" s="6"/>
      <c r="F18" s="50" t="s">
        <v>88</v>
      </c>
      <c r="G18" s="57"/>
      <c r="H18" s="16"/>
    </row>
    <row r="19" spans="2:8" x14ac:dyDescent="0.25">
      <c r="B19" s="14"/>
      <c r="C19" s="67"/>
      <c r="E19" s="6"/>
      <c r="F19" s="20" t="s">
        <v>108</v>
      </c>
      <c r="G19" s="57"/>
      <c r="H19" s="16"/>
    </row>
    <row r="20" spans="2:8" ht="15.75" thickBot="1" x14ac:dyDescent="0.3">
      <c r="B20" s="14"/>
      <c r="C20" s="67" t="s">
        <v>107</v>
      </c>
      <c r="D20" s="75"/>
      <c r="E20" s="6"/>
      <c r="F20" s="73" t="s">
        <v>25</v>
      </c>
      <c r="G20" s="74">
        <v>0</v>
      </c>
      <c r="H20" s="16"/>
    </row>
    <row r="21" spans="2:8" x14ac:dyDescent="0.25">
      <c r="B21" s="14"/>
      <c r="C21" s="99" t="s">
        <v>166</v>
      </c>
      <c r="D21" s="100"/>
      <c r="E21" s="100"/>
      <c r="F21" s="100"/>
      <c r="G21" s="101"/>
      <c r="H21" s="16"/>
    </row>
    <row r="22" spans="2:8" x14ac:dyDescent="0.25">
      <c r="B22" s="14"/>
      <c r="C22" s="102"/>
      <c r="D22" s="103"/>
      <c r="E22" s="103"/>
      <c r="F22" s="103"/>
      <c r="G22" s="104"/>
      <c r="H22" s="16"/>
    </row>
    <row r="23" spans="2:8" x14ac:dyDescent="0.25">
      <c r="B23" s="14"/>
      <c r="C23" s="102"/>
      <c r="D23" s="103"/>
      <c r="E23" s="103"/>
      <c r="F23" s="103"/>
      <c r="G23" s="104"/>
      <c r="H23" s="16"/>
    </row>
    <row r="24" spans="2:8" ht="15.75" thickBot="1" x14ac:dyDescent="0.3">
      <c r="B24" s="14"/>
      <c r="C24" s="105"/>
      <c r="D24" s="106"/>
      <c r="E24" s="106"/>
      <c r="F24" s="106"/>
      <c r="G24" s="107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>
      <formula1>44378</formula1>
      <formula2>44439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topLeftCell="A13" zoomScale="98" zoomScaleNormal="98" workbookViewId="0">
      <selection activeCell="F28" sqref="F28:H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6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1" t="s">
        <v>74</v>
      </c>
      <c r="D6" s="111"/>
      <c r="E6" s="111"/>
      <c r="F6" s="111"/>
      <c r="G6" s="111"/>
      <c r="H6" s="111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>
        <v>44438</v>
      </c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1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1</v>
      </c>
      <c r="H10" s="15"/>
      <c r="I10" s="16"/>
    </row>
    <row r="11" spans="2:23" x14ac:dyDescent="0.25">
      <c r="B11" s="14"/>
      <c r="C11" s="20" t="s">
        <v>28</v>
      </c>
      <c r="D11" s="57">
        <v>88</v>
      </c>
      <c r="E11" s="6"/>
      <c r="F11" s="20" t="s">
        <v>91</v>
      </c>
      <c r="G11" s="57">
        <v>0</v>
      </c>
      <c r="H11" s="15"/>
      <c r="I11" s="16"/>
    </row>
    <row r="12" spans="2:23" x14ac:dyDescent="0.25">
      <c r="B12" s="14"/>
      <c r="C12" s="20" t="s">
        <v>29</v>
      </c>
      <c r="D12" s="57">
        <v>100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0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89</v>
      </c>
      <c r="I15" s="16"/>
    </row>
    <row r="16" spans="2:23" x14ac:dyDescent="0.25">
      <c r="B16" s="14"/>
      <c r="C16" s="20" t="s">
        <v>156</v>
      </c>
      <c r="D16" s="57">
        <v>8</v>
      </c>
      <c r="E16" s="6"/>
      <c r="F16" s="20" t="s">
        <v>143</v>
      </c>
      <c r="G16" s="57">
        <v>87</v>
      </c>
      <c r="H16" s="15"/>
      <c r="I16" s="16"/>
    </row>
    <row r="17" spans="2:9" x14ac:dyDescent="0.25">
      <c r="B17" s="14"/>
      <c r="C17" s="20" t="s">
        <v>157</v>
      </c>
      <c r="D17" s="57">
        <v>6</v>
      </c>
      <c r="E17" s="6"/>
      <c r="F17" s="20" t="s">
        <v>144</v>
      </c>
      <c r="G17" s="57">
        <v>0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2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120</v>
      </c>
      <c r="E21" s="6"/>
      <c r="F21" s="20" t="s">
        <v>69</v>
      </c>
      <c r="G21" s="57">
        <v>5</v>
      </c>
      <c r="H21" s="57">
        <v>1</v>
      </c>
      <c r="I21" s="16"/>
    </row>
    <row r="22" spans="2:9" ht="15" customHeight="1" x14ac:dyDescent="0.25">
      <c r="B22" s="14"/>
      <c r="C22" s="68" t="s">
        <v>90</v>
      </c>
      <c r="D22" s="69">
        <v>4</v>
      </c>
      <c r="E22" s="6"/>
      <c r="F22" s="20" t="s">
        <v>70</v>
      </c>
      <c r="G22" s="57">
        <v>27</v>
      </c>
      <c r="H22" s="57">
        <v>26</v>
      </c>
      <c r="I22" s="16"/>
    </row>
    <row r="23" spans="2:9" ht="24.75" x14ac:dyDescent="0.25">
      <c r="B23" s="14"/>
      <c r="C23" s="79" t="s">
        <v>141</v>
      </c>
      <c r="D23" s="79"/>
      <c r="E23" s="6"/>
      <c r="F23" s="20" t="s">
        <v>71</v>
      </c>
      <c r="G23" s="57">
        <v>54</v>
      </c>
      <c r="H23" s="57">
        <v>53</v>
      </c>
      <c r="I23" s="16"/>
    </row>
    <row r="24" spans="2:9" x14ac:dyDescent="0.25">
      <c r="B24" s="14"/>
      <c r="C24" s="15"/>
      <c r="E24" s="6"/>
      <c r="F24" s="20" t="s">
        <v>72</v>
      </c>
      <c r="G24" s="57">
        <v>1</v>
      </c>
      <c r="H24" s="57">
        <v>1</v>
      </c>
      <c r="I24" s="16"/>
    </row>
    <row r="25" spans="2:9" ht="30" customHeight="1" x14ac:dyDescent="0.25">
      <c r="B25" s="14"/>
      <c r="C25" s="83" t="str">
        <f>"Seleccione "&amp;W3&amp;" procesos teminados en el  primer semestre de 2021 y llene la siguiente tabla:"</f>
        <v>Seleccione 6 procesos teminados en el  primer semestre de 2021 y llene la siguiente tabla:</v>
      </c>
      <c r="D25" s="76"/>
      <c r="E25" s="6"/>
      <c r="F25" s="112" t="s">
        <v>145</v>
      </c>
      <c r="G25" s="112"/>
      <c r="H25" s="112"/>
      <c r="I25" s="16"/>
    </row>
    <row r="26" spans="2:9" ht="15.75" thickBot="1" x14ac:dyDescent="0.3">
      <c r="B26" s="14"/>
      <c r="C26" s="77"/>
      <c r="D26" s="78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8" t="s">
        <v>100</v>
      </c>
      <c r="G27" s="109"/>
      <c r="H27" s="110"/>
      <c r="I27" s="16"/>
    </row>
    <row r="28" spans="2:9" x14ac:dyDescent="0.25">
      <c r="B28" s="14"/>
      <c r="C28" s="20" t="s">
        <v>93</v>
      </c>
      <c r="D28" s="57">
        <v>6</v>
      </c>
      <c r="E28" s="6"/>
      <c r="F28" s="99" t="s">
        <v>170</v>
      </c>
      <c r="G28" s="100"/>
      <c r="H28" s="101"/>
      <c r="I28" s="16"/>
    </row>
    <row r="29" spans="2:9" x14ac:dyDescent="0.25">
      <c r="B29" s="14"/>
      <c r="C29" s="20" t="s">
        <v>94</v>
      </c>
      <c r="D29" s="57">
        <v>6</v>
      </c>
      <c r="E29" s="6"/>
      <c r="F29" s="102"/>
      <c r="G29" s="103"/>
      <c r="H29" s="104"/>
      <c r="I29" s="16"/>
    </row>
    <row r="30" spans="2:9" x14ac:dyDescent="0.25">
      <c r="B30" s="14"/>
      <c r="C30" s="20" t="s">
        <v>95</v>
      </c>
      <c r="D30" s="57">
        <v>2</v>
      </c>
      <c r="E30" s="6"/>
      <c r="F30" s="102"/>
      <c r="G30" s="103"/>
      <c r="H30" s="104"/>
      <c r="I30" s="16"/>
    </row>
    <row r="31" spans="2:9" x14ac:dyDescent="0.25">
      <c r="B31" s="14"/>
      <c r="C31" s="20" t="s">
        <v>96</v>
      </c>
      <c r="D31" s="57">
        <v>0</v>
      </c>
      <c r="E31" s="6"/>
      <c r="F31" s="102"/>
      <c r="G31" s="103"/>
      <c r="H31" s="104"/>
      <c r="I31" s="16"/>
    </row>
    <row r="32" spans="2:9" x14ac:dyDescent="0.25">
      <c r="B32" s="14"/>
      <c r="C32" s="20" t="s">
        <v>97</v>
      </c>
      <c r="D32" s="57">
        <v>2</v>
      </c>
      <c r="E32" s="6"/>
      <c r="F32" s="102"/>
      <c r="G32" s="103"/>
      <c r="H32" s="104"/>
      <c r="I32" s="16"/>
    </row>
    <row r="33" spans="2:9" ht="15.75" thickBot="1" x14ac:dyDescent="0.3">
      <c r="B33" s="14"/>
      <c r="C33" s="15"/>
      <c r="E33" s="6"/>
      <c r="F33" s="105"/>
      <c r="G33" s="106"/>
      <c r="H33" s="107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>
      <formula1>44378</formula1>
      <formula2>44439</formula2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workbookViewId="0">
      <selection activeCell="D23" sqref="D2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1" t="s">
        <v>56</v>
      </c>
      <c r="D7" s="111"/>
      <c r="E7" s="111"/>
      <c r="F7" s="111"/>
      <c r="G7" s="111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5" t="str">
        <f>"Seleccione una muestra de "&amp;V3&amp;" prejudiciales activos registrados antes de 31 de diciembre de 2020 y complete la siguiente tabla"</f>
        <v>Seleccione una muestra de 1 prejudiciales activos registrados antes de 31 de diciembre de 2020 y complete la siguiente tabla</v>
      </c>
      <c r="G9" s="96"/>
      <c r="H9" s="16"/>
      <c r="T9" s="1" t="s">
        <v>14</v>
      </c>
    </row>
    <row r="10" spans="2:22" x14ac:dyDescent="0.25">
      <c r="B10" s="14"/>
      <c r="C10" s="20" t="s">
        <v>55</v>
      </c>
      <c r="D10" s="57">
        <v>10</v>
      </c>
      <c r="E10" s="6"/>
      <c r="F10" s="97"/>
      <c r="G10" s="98"/>
      <c r="H10" s="16"/>
    </row>
    <row r="11" spans="2:22" x14ac:dyDescent="0.25">
      <c r="B11" s="14"/>
      <c r="C11" s="20" t="s">
        <v>57</v>
      </c>
      <c r="D11" s="57">
        <v>11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10</v>
      </c>
      <c r="E12" s="6"/>
      <c r="F12" s="36" t="s">
        <v>60</v>
      </c>
      <c r="G12" s="62">
        <v>0</v>
      </c>
      <c r="H12" s="16"/>
    </row>
    <row r="13" spans="2:22" x14ac:dyDescent="0.25">
      <c r="B13" s="14"/>
      <c r="C13" s="20" t="s">
        <v>148</v>
      </c>
      <c r="D13" s="57">
        <v>0</v>
      </c>
      <c r="E13" s="6"/>
      <c r="F13" s="20" t="s">
        <v>61</v>
      </c>
      <c r="G13" s="57">
        <v>0</v>
      </c>
      <c r="H13" s="16"/>
    </row>
    <row r="14" spans="2:22" x14ac:dyDescent="0.25">
      <c r="B14" s="14"/>
      <c r="C14" s="20" t="s">
        <v>86</v>
      </c>
      <c r="D14" s="57">
        <v>1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3" t="s">
        <v>100</v>
      </c>
      <c r="G16" s="113"/>
      <c r="H16" s="16"/>
    </row>
    <row r="17" spans="2:8" x14ac:dyDescent="0.25">
      <c r="B17" s="14"/>
      <c r="C17" s="20" t="s">
        <v>150</v>
      </c>
      <c r="D17" s="57">
        <v>15</v>
      </c>
      <c r="E17" s="6"/>
      <c r="F17" s="114" t="s">
        <v>171</v>
      </c>
      <c r="G17" s="115"/>
      <c r="H17" s="16"/>
    </row>
    <row r="18" spans="2:8" x14ac:dyDescent="0.25">
      <c r="B18" s="14"/>
      <c r="C18" s="20" t="s">
        <v>149</v>
      </c>
      <c r="D18" s="57">
        <v>6</v>
      </c>
      <c r="E18" s="6"/>
      <c r="F18" s="116"/>
      <c r="G18" s="117"/>
      <c r="H18" s="16"/>
    </row>
    <row r="19" spans="2:8" x14ac:dyDescent="0.25">
      <c r="B19" s="14"/>
      <c r="C19"/>
      <c r="D19"/>
      <c r="E19" s="6"/>
      <c r="F19" s="116"/>
      <c r="G19" s="117"/>
      <c r="H19" s="16"/>
    </row>
    <row r="20" spans="2:8" x14ac:dyDescent="0.25">
      <c r="B20" s="14"/>
      <c r="C20"/>
      <c r="D20"/>
      <c r="E20" s="6"/>
      <c r="F20" s="116"/>
      <c r="G20" s="117"/>
      <c r="H20" s="16"/>
    </row>
    <row r="21" spans="2:8" x14ac:dyDescent="0.25">
      <c r="B21" s="14"/>
      <c r="E21" s="6"/>
      <c r="F21" s="116"/>
      <c r="G21" s="117"/>
      <c r="H21" s="16"/>
    </row>
    <row r="22" spans="2:8" ht="15.75" thickBot="1" x14ac:dyDescent="0.3">
      <c r="B22" s="14"/>
      <c r="C22" s="15"/>
      <c r="D22" s="15"/>
      <c r="E22" s="6"/>
      <c r="F22" s="118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workbookViewId="0">
      <selection activeCell="C13" sqref="C13:G1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0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1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0" t="s">
        <v>167</v>
      </c>
      <c r="D13" s="121"/>
      <c r="E13" s="121"/>
      <c r="F13" s="121"/>
      <c r="G13" s="122"/>
      <c r="H13" s="16"/>
    </row>
    <row r="14" spans="2:22" x14ac:dyDescent="0.25">
      <c r="B14" s="14"/>
      <c r="C14" s="123"/>
      <c r="D14" s="124"/>
      <c r="E14" s="124"/>
      <c r="F14" s="124"/>
      <c r="G14" s="125"/>
      <c r="H14" s="16"/>
    </row>
    <row r="15" spans="2:22" x14ac:dyDescent="0.25">
      <c r="B15" s="14"/>
      <c r="C15" s="123"/>
      <c r="D15" s="124"/>
      <c r="E15" s="124"/>
      <c r="F15" s="124"/>
      <c r="G15" s="125"/>
      <c r="H15" s="16"/>
    </row>
    <row r="16" spans="2:22" ht="15.75" thickBot="1" x14ac:dyDescent="0.3">
      <c r="B16" s="14"/>
      <c r="C16" s="126"/>
      <c r="D16" s="127"/>
      <c r="E16" s="127"/>
      <c r="F16" s="127"/>
      <c r="G16" s="128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D10" sqref="D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1" t="s">
        <v>8</v>
      </c>
      <c r="D6" s="111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9" t="s">
        <v>168</v>
      </c>
      <c r="G8" s="101"/>
      <c r="H8" s="16"/>
      <c r="T8" s="1" t="s">
        <v>14</v>
      </c>
    </row>
    <row r="9" spans="2:22" x14ac:dyDescent="0.25">
      <c r="B9" s="14"/>
      <c r="C9" s="20" t="s">
        <v>80</v>
      </c>
      <c r="D9" s="57" t="s">
        <v>12</v>
      </c>
      <c r="E9" s="6"/>
      <c r="F9" s="102"/>
      <c r="G9" s="104"/>
      <c r="H9" s="16"/>
    </row>
    <row r="10" spans="2:22" ht="15.75" thickBot="1" x14ac:dyDescent="0.3">
      <c r="B10" s="14"/>
      <c r="C10" s="20" t="s">
        <v>153</v>
      </c>
      <c r="D10" s="57">
        <v>0</v>
      </c>
      <c r="E10" s="6"/>
      <c r="F10" s="105"/>
      <c r="G10" s="10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6"/>
  <sheetViews>
    <sheetView showGridLines="0" topLeftCell="A7" workbookViewId="0">
      <selection activeCell="B23" sqref="B23:F26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7"/>
      <c r="I2" s="47"/>
      <c r="J2" s="47"/>
      <c r="K2" s="47"/>
      <c r="L2" s="47"/>
      <c r="M2" s="48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9" t="s">
        <v>169</v>
      </c>
      <c r="D5" s="129"/>
      <c r="E5" s="129"/>
      <c r="F5" s="129"/>
      <c r="G5" s="129"/>
      <c r="H5" s="6"/>
      <c r="I5" s="6"/>
      <c r="J5" s="6"/>
    </row>
    <row r="6" spans="2:13" x14ac:dyDescent="0.25">
      <c r="B6" t="s">
        <v>3</v>
      </c>
      <c r="C6" s="129" t="s">
        <v>162</v>
      </c>
      <c r="D6" s="129"/>
      <c r="E6" s="129"/>
      <c r="F6" s="129"/>
      <c r="G6" s="129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1</v>
      </c>
      <c r="E9" s="43" t="s">
        <v>47</v>
      </c>
      <c r="F9" s="43">
        <f>+PREJUDICIALES!$D$11</f>
        <v>11</v>
      </c>
    </row>
    <row r="10" spans="2:13" x14ac:dyDescent="0.25">
      <c r="B10" s="43" t="s">
        <v>40</v>
      </c>
      <c r="C10" s="43">
        <f>+ABOGADOS!$D$12+SUM(USUARIOS!I12:I17)</f>
        <v>14</v>
      </c>
      <c r="E10" s="43" t="s">
        <v>45</v>
      </c>
      <c r="F10" s="45">
        <f>IFERROR(PREJUDICIALES!$D$11/PREJUDICIALES!$D$10,"")</f>
        <v>1.1000000000000001</v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>
        <f>IFERROR(PREJUDICIALES!$G$13/PREJUDICIALES!$V$3,"")</f>
        <v>0</v>
      </c>
    </row>
    <row r="12" spans="2:13" x14ac:dyDescent="0.25">
      <c r="B12" s="43" t="s">
        <v>41</v>
      </c>
      <c r="C12" s="45">
        <f>IFERROR((ABOGADOS!$G$17+ABOGADOS!$G$18+ABOGADOS!$G$19*0.5)/ABOGADOS!D12,"")</f>
        <v>1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100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1.1363636363636365</v>
      </c>
    </row>
    <row r="17" spans="2:6" x14ac:dyDescent="0.25">
      <c r="B17" s="43" t="s">
        <v>51</v>
      </c>
      <c r="C17" s="45">
        <f>IFERROR(JUDICIALES!$G$11/JUDICIALES!$G$10,"")</f>
        <v>0</v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12.5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2.4390243902439046E-2</v>
      </c>
      <c r="E19" s="43" t="s">
        <v>50</v>
      </c>
      <c r="F19" s="43" t="str">
        <f>+IF(PAGOS!D9="No","No aplica","si")</f>
        <v>si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6"/>
      <c r="C23" s="131"/>
      <c r="D23" s="131"/>
      <c r="E23" s="131"/>
      <c r="F23" s="117"/>
    </row>
    <row r="24" spans="2:6" x14ac:dyDescent="0.25">
      <c r="B24" s="116"/>
      <c r="C24" s="131"/>
      <c r="D24" s="131"/>
      <c r="E24" s="131"/>
      <c r="F24" s="117"/>
    </row>
    <row r="25" spans="2:6" x14ac:dyDescent="0.25">
      <c r="B25" s="116"/>
      <c r="C25" s="131"/>
      <c r="D25" s="131"/>
      <c r="E25" s="131"/>
      <c r="F25" s="117"/>
    </row>
    <row r="26" spans="2:6" ht="15.75" thickBot="1" x14ac:dyDescent="0.3">
      <c r="B26" s="118"/>
      <c r="C26" s="132"/>
      <c r="D26" s="132"/>
      <c r="E26" s="132"/>
      <c r="F26" s="119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2" t="s">
        <v>130</v>
      </c>
      <c r="BC2" s="82" t="s">
        <v>131</v>
      </c>
      <c r="BD2" s="82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>AGENCIA LOGISTICA DE LAS FUERZAS MILITARES</v>
      </c>
      <c r="B3" t="str">
        <f>'Resumen general'!C6</f>
        <v xml:space="preserve">ALEJANDRO ULISES MURILLO DEVIA </v>
      </c>
      <c r="C3" t="str">
        <f>+USUARIOS!C12</f>
        <v>Si</v>
      </c>
      <c r="D3" t="str">
        <f>+USUARIOS!C13</f>
        <v>Si</v>
      </c>
      <c r="E3" t="str">
        <f>+USUARIOS!C14</f>
        <v>Si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8</v>
      </c>
      <c r="J3">
        <f>+ABOGADOS!D12</f>
        <v>8</v>
      </c>
      <c r="K3">
        <f>+ABOGADOS!D13</f>
        <v>8</v>
      </c>
      <c r="L3">
        <f>+ABOGADOS!D14</f>
        <v>8</v>
      </c>
      <c r="M3">
        <f>+ABOGADOS!D17</f>
        <v>0</v>
      </c>
      <c r="N3">
        <f>+ABOGADOS!D18</f>
        <v>0</v>
      </c>
      <c r="O3">
        <f>+ABOGADOS!G10</f>
        <v>8</v>
      </c>
      <c r="P3">
        <f>+ABOGADOS!G11</f>
        <v>8</v>
      </c>
      <c r="Q3">
        <f>+ABOGADOS!G12</f>
        <v>8</v>
      </c>
      <c r="S3">
        <f>+JUDICIALES!D11</f>
        <v>88</v>
      </c>
      <c r="T3">
        <f>+JUDICIALES!D12</f>
        <v>100</v>
      </c>
      <c r="U3">
        <f>+JUDICIALES!D13</f>
        <v>0</v>
      </c>
      <c r="V3">
        <f>+JUDICIALES!D16</f>
        <v>8</v>
      </c>
      <c r="W3">
        <f>+JUDICIALES!D17</f>
        <v>6</v>
      </c>
      <c r="X3">
        <f>+JUDICIALES!D21</f>
        <v>120</v>
      </c>
      <c r="Y3">
        <f>+JUDICIALES!D22</f>
        <v>4</v>
      </c>
      <c r="Z3">
        <f>+JUDICIALES!G9</f>
        <v>1</v>
      </c>
      <c r="AA3">
        <f>+JUDICIALES!G10</f>
        <v>1</v>
      </c>
      <c r="AB3">
        <f>+JUDICIALES!G11</f>
        <v>0</v>
      </c>
      <c r="AC3">
        <f>+JUDICIALES!G15</f>
        <v>89</v>
      </c>
      <c r="AD3">
        <f>+JUDICIALES!G16</f>
        <v>87</v>
      </c>
      <c r="AE3">
        <f>+JUDICIALES!G17</f>
        <v>0</v>
      </c>
      <c r="AF3">
        <f>+JUDICIALES!G18</f>
        <v>2</v>
      </c>
      <c r="AG3">
        <f>+JUDICIALES!G21</f>
        <v>5</v>
      </c>
      <c r="AH3">
        <f>+JUDICIALES!G22</f>
        <v>27</v>
      </c>
      <c r="AI3">
        <f>+JUDICIALES!G23</f>
        <v>54</v>
      </c>
      <c r="AJ3">
        <f>+JUDICIALES!G24</f>
        <v>1</v>
      </c>
      <c r="AK3">
        <f>+JUDICIALES!H21</f>
        <v>1</v>
      </c>
      <c r="AL3">
        <f>+JUDICIALES!H22</f>
        <v>26</v>
      </c>
      <c r="AM3">
        <f>+JUDICIALES!H23</f>
        <v>53</v>
      </c>
      <c r="AN3">
        <f>+JUDICIALES!H24</f>
        <v>1</v>
      </c>
      <c r="AO3">
        <f>+PREJUDICIALES!D10</f>
        <v>10</v>
      </c>
      <c r="AP3">
        <f>+PREJUDICIALES!D11</f>
        <v>11</v>
      </c>
      <c r="AQ3">
        <f>+PREJUDICIALES!D12</f>
        <v>10</v>
      </c>
      <c r="AR3">
        <f>+PREJUDICIALES!D13</f>
        <v>0</v>
      </c>
      <c r="AS3">
        <f>+PREJUDICIALES!D14</f>
        <v>1</v>
      </c>
      <c r="AT3">
        <f>+PREJUDICIALES!D17</f>
        <v>15</v>
      </c>
      <c r="AU3">
        <f>+PREJUDICIALES!D18</f>
        <v>6</v>
      </c>
      <c r="AV3">
        <f>+PREJUDICIALES!G12</f>
        <v>0</v>
      </c>
      <c r="AW3">
        <f>+PREJUDICIALES!G13</f>
        <v>0</v>
      </c>
      <c r="AX3">
        <f>+ARBITRAMENTOS!D9</f>
        <v>0</v>
      </c>
      <c r="AY3">
        <f>+ARBITRAMENTOS!D10</f>
        <v>0</v>
      </c>
      <c r="AZ3" t="str">
        <f>+PAGOS!D9</f>
        <v>Si</v>
      </c>
      <c r="BA3">
        <f>+PAGOS!D10</f>
        <v>0</v>
      </c>
      <c r="BB3" s="82">
        <f>USUARIOS!D9</f>
        <v>44438</v>
      </c>
      <c r="BC3" s="82">
        <f>ABOGADOS!D7</f>
        <v>44438</v>
      </c>
      <c r="BD3" s="82">
        <f>JUDICIALES!D8</f>
        <v>44438</v>
      </c>
      <c r="BE3">
        <f>JUDICIALES!D28</f>
        <v>6</v>
      </c>
      <c r="BF3">
        <f>JUDICIALES!D29</f>
        <v>6</v>
      </c>
      <c r="BG3">
        <f>JUDICIALES!D30</f>
        <v>2</v>
      </c>
      <c r="BH3">
        <f>JUDICIALES!D31</f>
        <v>0</v>
      </c>
      <c r="BI3">
        <f>JUDICIALES!D32</f>
        <v>2</v>
      </c>
      <c r="BJ3" t="str">
        <f>+USUARIOS!C19</f>
        <v xml:space="preserve">Jefe financiero: Se evidencio capacitación con tematica  Rol Jefe financiero  con fecha 16/09/2020, no se evidenciaron capacitaciones en el semestre de medición.
Jefe juridico: Se evidencio capacitación con tematica Calificación del Riesgo y Provisión Contable del sistema EKOGUI.
Enlace de pagos: Se evidencio capacitación con tematica Excel aplicado al sistema EKOGUI
Jefe de Control Interno: Se posesiono en el cargo el 21 de mayo de 2021.
Secretario técnico: Se evidencio capacitación en excel aplicado al sistema EKOGUI.
Administradora de la entidad : Se evidencio la ultima capacitación   en Calificación del Riesgo y Provisión Contable.
</v>
      </c>
      <c r="BK3" t="str">
        <f>+ABOGADOS!C21</f>
        <v>Se evidenció que todos los abogados presentan capacitaciones posteriores al 01-01-2021</v>
      </c>
      <c r="BL3" t="str">
        <f>+JUDICIALES!F28</f>
        <v>La información de EKOGUI se cruzó frente al cuadro control de procesos GJ-FO-03 el cual es diligenciado y remitido por la Oficina Juridica mensualmente, sin embargo, se evidencia diferencias e inconsistencias en algunos  procesos reportados. 
Se evidencia los procesos 520012333000202100120000 y 52001233300020210012500 no estan en EKOGUI.</v>
      </c>
      <c r="BM3" t="str">
        <f>+PREJUDICIALES!F17</f>
        <v>Frente al proceso extrajudicial de la muestra con ID EKOGUI 1424863, el cual tiene fecha de registro 2019-12-19, la Oficina Juridica manifiesta que la ALFM ya  envío la novedad a la ANDJE sobre ese proceso.
La información de eKOGUI se cruza frente al cuadro de informe de conciliaciones (GJ-FO-01), se evidenciarion diferencias en cantidades.</v>
      </c>
      <c r="BN3" t="str">
        <f>+ARBITRAMENTOS!C13</f>
        <v>Según lo consultado con la Oficina Juridica en la actualidad no existen arbitramentos.</v>
      </c>
      <c r="BO3" t="str">
        <f>+PAGOS!F8</f>
        <v>Reporte  SIIF "informe situación de apropiaciones" apropiado por sentencias $1432 millones y  conciliaciones $430 millones,  no se reflejan movimientos y aun se encuentra disponible en su totalidad</v>
      </c>
      <c r="BP3">
        <f>'Resumen general'!B23</f>
        <v>0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>AGENCIA LOGISTICA DE LAS FUERZAS MILITARES</v>
      </c>
      <c r="B13" t="s">
        <v>0</v>
      </c>
      <c r="C13" t="str">
        <f>USUARIOS!C12</f>
        <v>Si</v>
      </c>
      <c r="D13">
        <f>USUARIOS!D12</f>
        <v>43872</v>
      </c>
      <c r="E13" t="str">
        <f>USUARIOS!E12</f>
        <v>SANDRA PATRICIA BOLAÑOS RODRIGUEZ</v>
      </c>
      <c r="F13">
        <f>USUARIOS!F12</f>
        <v>44090</v>
      </c>
      <c r="G13" t="str">
        <f>USUARIOS!G12</f>
        <v/>
      </c>
    </row>
    <row r="14" spans="1:68" x14ac:dyDescent="0.25">
      <c r="A14" t="str">
        <f t="shared" si="0"/>
        <v>AGENCIA LOGISTICA DE LAS FUERZAS MILITARES</v>
      </c>
      <c r="B14" t="s">
        <v>1</v>
      </c>
      <c r="C14" t="str">
        <f>USUARIOS!C13</f>
        <v>Si</v>
      </c>
      <c r="D14">
        <f>USUARIOS!D13</f>
        <v>42370</v>
      </c>
      <c r="E14" t="str">
        <f>USUARIOS!E13</f>
        <v>MARTHA EUGENIA CORTES BAQUERO</v>
      </c>
      <c r="F14">
        <f>USUARIOS!F13</f>
        <v>44295</v>
      </c>
      <c r="G14" t="str">
        <f>USUARIOS!G13</f>
        <v/>
      </c>
    </row>
    <row r="15" spans="1:68" x14ac:dyDescent="0.25">
      <c r="A15" t="str">
        <f t="shared" si="0"/>
        <v>AGENCIA LOGISTICA DE LAS FUERZAS MILITARES</v>
      </c>
      <c r="B15" t="s">
        <v>2</v>
      </c>
      <c r="C15" t="str">
        <f>USUARIOS!C14</f>
        <v>Si</v>
      </c>
      <c r="D15">
        <f>USUARIOS!D14</f>
        <v>43823</v>
      </c>
      <c r="E15" t="str">
        <f>USUARIOS!E14</f>
        <v xml:space="preserve">DIANA MILENA TRIANA MORENO </v>
      </c>
      <c r="F15">
        <f>USUARIOS!F14</f>
        <v>44302</v>
      </c>
      <c r="G15" t="str">
        <f>USUARIOS!G14</f>
        <v/>
      </c>
    </row>
    <row r="16" spans="1:68" x14ac:dyDescent="0.25">
      <c r="A16" t="str">
        <f t="shared" si="0"/>
        <v>AGENCIA LOGISTICA DE LAS FUERZAS MILITARES</v>
      </c>
      <c r="B16" t="s">
        <v>3</v>
      </c>
      <c r="C16" t="str">
        <f>USUARIOS!C15</f>
        <v>Si</v>
      </c>
      <c r="D16">
        <f>USUARIOS!D15</f>
        <v>44379</v>
      </c>
      <c r="E16" t="str">
        <f>USUARIOS!E15</f>
        <v xml:space="preserve">ALEJANDRO ULISES MURILLO DEVIA </v>
      </c>
      <c r="F16">
        <f>USUARIOS!F15</f>
        <v>0</v>
      </c>
      <c r="G16" t="str">
        <f>USUARIOS!G15</f>
        <v>DESACTUALIZADO</v>
      </c>
    </row>
    <row r="17" spans="1:7" x14ac:dyDescent="0.25">
      <c r="A17" t="str">
        <f t="shared" si="0"/>
        <v>AGENCIA LOGISTICA DE LAS FUERZAS MILITARES</v>
      </c>
      <c r="B17" t="s">
        <v>4</v>
      </c>
      <c r="C17" t="str">
        <f>USUARIOS!C16</f>
        <v>Si</v>
      </c>
      <c r="D17">
        <f>USUARIOS!D16</f>
        <v>42957</v>
      </c>
      <c r="E17" t="str">
        <f>USUARIOS!E16</f>
        <v>LUCILA SALAMANCA ARBELAEZ</v>
      </c>
      <c r="F17">
        <f>USUARIOS!F16</f>
        <v>44302</v>
      </c>
      <c r="G17" t="str">
        <f>USUARIOS!G16</f>
        <v/>
      </c>
    </row>
    <row r="18" spans="1:7" x14ac:dyDescent="0.25">
      <c r="A18" t="str">
        <f t="shared" si="0"/>
        <v>AGENCIA LOGISTICA DE LAS FUERZAS MILITARES</v>
      </c>
      <c r="B18" t="s">
        <v>5</v>
      </c>
      <c r="C18" t="str">
        <f>USUARIOS!C17</f>
        <v>Si</v>
      </c>
      <c r="D18">
        <f>USUARIOS!D17</f>
        <v>43644</v>
      </c>
      <c r="E18" t="str">
        <f>USUARIOS!E17</f>
        <v>ESTEFANY ISABEL MEJIA GOMEZ</v>
      </c>
      <c r="F18">
        <f>USUARIOS!F17</f>
        <v>44295</v>
      </c>
      <c r="G18" t="str">
        <f>USUARIOS!G17</f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Maura Sierra Suarez</cp:lastModifiedBy>
  <dcterms:created xsi:type="dcterms:W3CDTF">2020-06-25T21:16:25Z</dcterms:created>
  <dcterms:modified xsi:type="dcterms:W3CDTF">2022-05-26T16:36:43Z</dcterms:modified>
</cp:coreProperties>
</file>